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mer 1" sheetId="1" r:id="rId1"/>
    <sheet name="Primer 2" sheetId="2" r:id="rId2"/>
    <sheet name="Primer 3" sheetId="3" r:id="rId3"/>
    <sheet name="Primer 4" sheetId="4" r:id="rId4"/>
    <sheet name="Primer 5" sheetId="5" r:id="rId5"/>
    <sheet name="Primer 6" sheetId="6" r:id="rId6"/>
    <sheet name="Primer 7" sheetId="7" r:id="rId7"/>
    <sheet name="Primer 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<sst xmlns="http://schemas.openxmlformats.org/spreadsheetml/2006/main" count="189" uniqueCount="118">
  <si>
    <t>VRATA1</t>
  </si>
  <si>
    <t>VRATA2</t>
  </si>
  <si>
    <t>STRANICA</t>
  </si>
  <si>
    <t>LEĐA</t>
  </si>
  <si>
    <t>DNO</t>
  </si>
  <si>
    <t>VRH</t>
  </si>
  <si>
    <t>POLICA</t>
  </si>
  <si>
    <t>Deo ormana</t>
  </si>
  <si>
    <t>Dimenzije</t>
  </si>
  <si>
    <t>Ukupno</t>
  </si>
  <si>
    <t>Cena potrebne
 iverice</t>
  </si>
  <si>
    <t>Komada</t>
  </si>
  <si>
    <t>Ukupno:</t>
  </si>
  <si>
    <t>Cena ABS kant
 trake</t>
  </si>
  <si>
    <t>%</t>
  </si>
  <si>
    <t>Cena iverice
 po m2</t>
  </si>
  <si>
    <t>Cena kant
 trake po m</t>
  </si>
  <si>
    <t xml:space="preserve">dužina (cm) </t>
  </si>
  <si>
    <t>širina (cm)</t>
  </si>
  <si>
    <t>Nutritivne vrednosti obroka</t>
  </si>
  <si>
    <t>Kalorije u 1g</t>
  </si>
  <si>
    <t>Namirnica</t>
  </si>
  <si>
    <t>Masti u 100g</t>
  </si>
  <si>
    <t xml:space="preserve">Ugljeni hidrati
 u 100g </t>
  </si>
  <si>
    <t>Proteini u 100g</t>
  </si>
  <si>
    <t>Kalorije u 100g</t>
  </si>
  <si>
    <t>Veličina porcije
 u gramima</t>
  </si>
  <si>
    <t>Kalorije u porciji</t>
  </si>
  <si>
    <t>Masti</t>
  </si>
  <si>
    <t xml:space="preserve">Ugljeni 
hidrati </t>
  </si>
  <si>
    <t>Proteini</t>
  </si>
  <si>
    <t>Pecena piletina</t>
  </si>
  <si>
    <t>Pirinac</t>
  </si>
  <si>
    <t>Buter</t>
  </si>
  <si>
    <t>Feta sir</t>
  </si>
  <si>
    <t>Paradajz</t>
  </si>
  <si>
    <t>Banane</t>
  </si>
  <si>
    <t>Tonic</t>
  </si>
  <si>
    <t xml:space="preserve">Ukupno u obroku u gramima </t>
  </si>
  <si>
    <t>masti</t>
  </si>
  <si>
    <t>ugljeni hidrati</t>
  </si>
  <si>
    <t>proteini</t>
  </si>
  <si>
    <t>Procenat</t>
  </si>
  <si>
    <t>Zastupljenost emisija na TV programima u toku jednog dana (u satima)</t>
  </si>
  <si>
    <t>RTK</t>
  </si>
  <si>
    <t>Pink</t>
  </si>
  <si>
    <t>RTS1</t>
  </si>
  <si>
    <t>BK</t>
  </si>
  <si>
    <t>Kultura</t>
  </si>
  <si>
    <t>Sport</t>
  </si>
  <si>
    <t>Muzika</t>
  </si>
  <si>
    <t>Reklame</t>
  </si>
  <si>
    <t>Film</t>
  </si>
  <si>
    <t>Vesti</t>
  </si>
  <si>
    <t>Ostalo</t>
  </si>
  <si>
    <t>Zastupljenost emisija na TV programima u toku jednog dana (u procentima)</t>
  </si>
  <si>
    <t>max</t>
  </si>
  <si>
    <t>min</t>
  </si>
  <si>
    <t>prosek</t>
  </si>
  <si>
    <t>Broj u~enika jedne osnovne {kole</t>
  </si>
  <si>
    <t>razred</t>
  </si>
  <si>
    <t>ukupno</t>
  </si>
  <si>
    <t>V</t>
  </si>
  <si>
    <t>VI</t>
  </si>
  <si>
    <t>VII</t>
  </si>
  <si>
    <t>VIII</t>
  </si>
  <si>
    <t>de~aci</t>
  </si>
  <si>
    <t>devoj~ice</t>
  </si>
  <si>
    <t>odnos broja de~aka i broja devoj~ica</t>
  </si>
  <si>
    <t>smanjenje broja djaka</t>
  </si>
  <si>
    <t>Meseci</t>
  </si>
  <si>
    <t>Tarifa</t>
  </si>
  <si>
    <t>Potro{nja (KW)</t>
  </si>
  <si>
    <t>Ra~un</t>
  </si>
  <si>
    <t>Akontacija</t>
  </si>
  <si>
    <t>NT</t>
  </si>
  <si>
    <t>VT</t>
  </si>
  <si>
    <t>Obavezan deo</t>
  </si>
  <si>
    <t>Zelena zona</t>
  </si>
  <si>
    <t>Plava zona</t>
  </si>
  <si>
    <t xml:space="preserve">Ukoliko je ukupna potro{nja za teku}i mesec ve}a od 500 KW za obra~un se koristi vrednost za plavu zonu, </t>
  </si>
  <si>
    <t>a u suprotnom vrednosti za zelenu zonu. Obevazan deo ulazi u ra~un</t>
  </si>
  <si>
    <t>Akontacija je prose~an ra~un u prethodna tri meseca</t>
  </si>
  <si>
    <t>Vreme prijema u ambasadi</t>
  </si>
  <si>
    <t>Radno vreme ambasade</t>
  </si>
  <si>
    <t>Datum</t>
  </si>
  <si>
    <t>Prosek</t>
  </si>
  <si>
    <t>Broj prijava</t>
  </si>
  <si>
    <t>Interval zakazivanja</t>
  </si>
  <si>
    <t>Sva osenčena polja se izračunavaju.</t>
  </si>
  <si>
    <t>Ukoliko je broj prijava veći ili jednak 25, tada je period za zakazivanje 20min, a u suprotom se prijavljeni ravnomerno raspoređuju u toku dana.</t>
  </si>
  <si>
    <t>Obračun potrošnje toplotne energije</t>
  </si>
  <si>
    <t>Prezime i ime</t>
  </si>
  <si>
    <r>
      <t>Kvadratura stana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</si>
  <si>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Mesec</t>
  </si>
  <si>
    <t>Dugovanje za prethodni period</t>
  </si>
  <si>
    <t>Uplaćeno</t>
  </si>
  <si>
    <t>Dug</t>
  </si>
  <si>
    <t>Perić Petar</t>
  </si>
  <si>
    <t>Lazić Milorad</t>
  </si>
  <si>
    <t>Kostić Dragoljub</t>
  </si>
  <si>
    <r>
      <t>Cena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za stanove sa površinom</t>
    </r>
  </si>
  <si>
    <r>
      <t>manjom od 50 m</t>
    </r>
    <r>
      <rPr>
        <vertAlign val="superscript"/>
        <sz val="10"/>
        <rFont val="Arial"/>
        <family val="2"/>
      </rPr>
      <t>2</t>
    </r>
  </si>
  <si>
    <r>
      <t>većom od 49 m</t>
    </r>
    <r>
      <rPr>
        <vertAlign val="superscript"/>
        <sz val="10"/>
        <rFont val="Arial"/>
        <family val="2"/>
      </rPr>
      <t>2</t>
    </r>
  </si>
  <si>
    <t xml:space="preserve"> *  Polja obojena sivo se izračunavaju</t>
  </si>
  <si>
    <t>Rezultati eksperimenta</t>
  </si>
  <si>
    <r>
      <t xml:space="preserve">Energija [J] </t>
    </r>
    <r>
      <rPr>
        <i/>
        <sz val="11"/>
        <rFont val="Times New Roman"/>
        <family val="1"/>
      </rPr>
      <t>E</t>
    </r>
  </si>
  <si>
    <r>
      <t xml:space="preserve">Kinetička [J]    </t>
    </r>
    <r>
      <rPr>
        <i/>
        <sz val="11"/>
        <rFont val="Times New Roman"/>
        <family val="1"/>
      </rPr>
      <t xml:space="preserve"> T</t>
    </r>
  </si>
  <si>
    <r>
      <t xml:space="preserve">Brzina [m/s] </t>
    </r>
    <r>
      <rPr>
        <i/>
        <sz val="11"/>
        <rFont val="Times New Roman"/>
        <family val="1"/>
      </rPr>
      <t>v</t>
    </r>
  </si>
  <si>
    <r>
      <t xml:space="preserve">Put [m]   </t>
    </r>
    <r>
      <rPr>
        <i/>
        <sz val="11"/>
        <rFont val="Times New Roman"/>
        <family val="1"/>
      </rPr>
      <t>s</t>
    </r>
  </si>
  <si>
    <r>
      <t xml:space="preserve">Vreme [s]   </t>
    </r>
    <r>
      <rPr>
        <i/>
        <sz val="11"/>
        <rFont val="Times New Roman"/>
        <family val="1"/>
      </rPr>
      <t>t</t>
    </r>
  </si>
  <si>
    <r>
      <t xml:space="preserve">Potencijalna [J]  </t>
    </r>
    <r>
      <rPr>
        <i/>
        <sz val="11"/>
        <rFont val="Times New Roman"/>
        <family val="1"/>
      </rPr>
      <t>V</t>
    </r>
  </si>
  <si>
    <r>
      <t xml:space="preserve">Masa [kg]  </t>
    </r>
    <r>
      <rPr>
        <i/>
        <sz val="11"/>
        <rFont val="Times New Roman"/>
        <family val="1"/>
      </rPr>
      <t>m</t>
    </r>
  </si>
  <si>
    <r>
      <t xml:space="preserve">Visina [m]   </t>
    </r>
    <r>
      <rPr>
        <i/>
        <sz val="11"/>
        <rFont val="Times New Roman"/>
        <family val="1"/>
      </rPr>
      <t>h</t>
    </r>
  </si>
  <si>
    <r>
      <t xml:space="preserve">1) Ako je 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 xml:space="preserve"> &lt; 0 tada je </t>
    </r>
    <r>
      <rPr>
        <i/>
        <sz val="11"/>
        <rFont val="Times New Roman"/>
        <family val="1"/>
      </rPr>
      <t>V=0</t>
    </r>
  </si>
  <si>
    <r>
      <t>Grav. konst. [m/s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]   </t>
    </r>
    <r>
      <rPr>
        <i/>
        <sz val="11"/>
        <rFont val="Times New Roman"/>
        <family val="1"/>
      </rPr>
      <t>g</t>
    </r>
  </si>
  <si>
    <r>
      <t xml:space="preserve">2) Ako je </t>
    </r>
    <r>
      <rPr>
        <i/>
        <sz val="11"/>
        <rFont val="Times New Roman"/>
        <family val="1"/>
      </rPr>
      <t>t</t>
    </r>
    <r>
      <rPr>
        <sz val="11"/>
        <rFont val="Arial"/>
        <family val="0"/>
      </rPr>
      <t>≤</t>
    </r>
    <r>
      <rPr>
        <i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tada je 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=0</t>
    </r>
  </si>
  <si>
    <t xml:space="preserve"> *  Polja obijena sivo se izračunavaju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</si>
</sst>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d\,\ yyyy"/>
    <numFmt numFmtId="173" formatCode="[$-409]h:mm:ss\ AM/PM"/>
    <numFmt numFmtId="174" formatCode="#,##0.00\ [$Din.-81A]"/>
    <numFmt numFmtId="175" formatCode="#,##0.00\ [$Din.-81A];\-#,##0.00\ [$Din.-81A]"/>
    <numFmt numFmtId="176" formatCode="[$-409]d\-mmm\-yy;@"/>
    <numFmt numFmtId="177" formatCode="h:mm;@"/>
    <numFmt numFmtId="178" formatCode="[$-409]mmmm\-yy;@"/>
  </numFmts>
  <fonts count="7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.2"/>
      <color indexed="8"/>
      <name val="Arial"/>
      <family val="0"/>
    </font>
    <font>
      <b/>
      <sz val="10"/>
      <name val="Arial"/>
      <family val="2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10.35"/>
      <color indexed="8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6"/>
      <name val="Dutch"/>
      <family val="0"/>
    </font>
    <font>
      <sz val="12"/>
      <name val="Dutch"/>
      <family val="0"/>
    </font>
    <font>
      <sz val="9"/>
      <name val="Dutch"/>
      <family val="0"/>
    </font>
    <font>
      <b/>
      <i/>
      <sz val="11"/>
      <color indexed="9"/>
      <name val="Dutch"/>
      <family val="0"/>
    </font>
    <font>
      <sz val="11"/>
      <name val="Dutch"/>
      <family val="0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i/>
      <sz val="16"/>
      <name val="Arial"/>
      <family val="2"/>
    </font>
    <font>
      <vertAlign val="superscript"/>
      <sz val="10"/>
      <name val="Arial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"/>
      <family val="0"/>
    </font>
    <font>
      <sz val="10.25"/>
      <color indexed="8"/>
      <name val="Arial"/>
      <family val="0"/>
    </font>
    <font>
      <sz val="7.8"/>
      <color indexed="8"/>
      <name val="Dutch"/>
      <family val="0"/>
    </font>
    <font>
      <sz val="12"/>
      <color indexed="8"/>
      <name val="Arial"/>
      <family val="0"/>
    </font>
    <font>
      <sz val="12"/>
      <color indexed="8"/>
      <name val="Dutch"/>
      <family val="0"/>
    </font>
    <font>
      <sz val="5.25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8" fillId="33" borderId="17" xfId="0" applyFont="1" applyFill="1" applyBorder="1" applyAlignment="1">
      <alignment/>
    </xf>
    <xf numFmtId="0" fontId="29" fillId="33" borderId="18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30" fillId="35" borderId="22" xfId="0" applyFont="1" applyFill="1" applyBorder="1" applyAlignment="1">
      <alignment horizontal="left"/>
    </xf>
    <xf numFmtId="0" fontId="28" fillId="35" borderId="23" xfId="0" applyFont="1" applyFill="1" applyBorder="1" applyAlignment="1">
      <alignment horizontal="center"/>
    </xf>
    <xf numFmtId="0" fontId="28" fillId="35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/>
    </xf>
    <xf numFmtId="0" fontId="31" fillId="36" borderId="25" xfId="0" applyFont="1" applyFill="1" applyBorder="1" applyAlignment="1">
      <alignment horizontal="right"/>
    </xf>
    <xf numFmtId="0" fontId="32" fillId="37" borderId="0" xfId="0" applyFont="1" applyFill="1" applyBorder="1" applyAlignment="1">
      <alignment horizontal="left"/>
    </xf>
    <xf numFmtId="10" fontId="21" fillId="37" borderId="0" xfId="0" applyNumberFormat="1" applyFont="1" applyFill="1" applyBorder="1" applyAlignment="1">
      <alignment/>
    </xf>
    <xf numFmtId="10" fontId="21" fillId="38" borderId="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5" fillId="39" borderId="10" xfId="0" applyFont="1" applyFill="1" applyBorder="1" applyAlignment="1">
      <alignment wrapText="1"/>
    </xf>
    <xf numFmtId="2" fontId="34" fillId="39" borderId="10" xfId="0" applyNumberFormat="1" applyFont="1" applyFill="1" applyBorder="1" applyAlignment="1">
      <alignment horizontal="center" vertical="center"/>
    </xf>
    <xf numFmtId="2" fontId="34" fillId="39" borderId="37" xfId="0" applyNumberFormat="1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39" borderId="32" xfId="0" applyFont="1" applyFill="1" applyBorder="1" applyAlignment="1">
      <alignment wrapText="1"/>
    </xf>
    <xf numFmtId="2" fontId="34" fillId="39" borderId="32" xfId="0" applyNumberFormat="1" applyFont="1" applyFill="1" applyBorder="1" applyAlignment="1">
      <alignment horizontal="center" vertical="center"/>
    </xf>
    <xf numFmtId="2" fontId="34" fillId="39" borderId="33" xfId="0" applyNumberFormat="1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17" fontId="21" fillId="39" borderId="10" xfId="0" applyNumberFormat="1" applyFont="1" applyFill="1" applyBorder="1" applyAlignment="1">
      <alignment vertical="center"/>
    </xf>
    <xf numFmtId="0" fontId="21" fillId="39" borderId="10" xfId="0" applyFont="1" applyFill="1" applyBorder="1" applyAlignment="1">
      <alignment/>
    </xf>
    <xf numFmtId="174" fontId="21" fillId="39" borderId="10" xfId="0" applyNumberFormat="1" applyFont="1" applyFill="1" applyBorder="1" applyAlignment="1">
      <alignment vertical="center"/>
    </xf>
    <xf numFmtId="0" fontId="21" fillId="39" borderId="10" xfId="0" applyFont="1" applyFill="1" applyBorder="1" applyAlignment="1">
      <alignment/>
    </xf>
    <xf numFmtId="0" fontId="37" fillId="0" borderId="42" xfId="0" applyFont="1" applyBorder="1" applyAlignment="1">
      <alignment/>
    </xf>
    <xf numFmtId="174" fontId="37" fillId="0" borderId="10" xfId="0" applyNumberFormat="1" applyFont="1" applyBorder="1" applyAlignment="1">
      <alignment/>
    </xf>
    <xf numFmtId="175" fontId="37" fillId="0" borderId="43" xfId="44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21" fillId="39" borderId="10" xfId="0" applyFont="1" applyFill="1" applyBorder="1" applyAlignment="1">
      <alignment vertical="center"/>
    </xf>
    <xf numFmtId="0" fontId="37" fillId="0" borderId="44" xfId="0" applyFont="1" applyBorder="1" applyAlignment="1">
      <alignment/>
    </xf>
    <xf numFmtId="174" fontId="37" fillId="0" borderId="45" xfId="0" applyNumberFormat="1" applyFont="1" applyBorder="1" applyAlignment="1">
      <alignment/>
    </xf>
    <xf numFmtId="175" fontId="37" fillId="0" borderId="46" xfId="44" applyNumberFormat="1" applyFont="1" applyBorder="1" applyAlignment="1">
      <alignment horizontal="center" vertical="center"/>
    </xf>
    <xf numFmtId="174" fontId="3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20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right" wrapText="1"/>
    </xf>
    <xf numFmtId="176" fontId="40" fillId="0" borderId="10" xfId="0" applyNumberFormat="1" applyFont="1" applyBorder="1" applyAlignment="1">
      <alignment/>
    </xf>
    <xf numFmtId="176" fontId="40" fillId="0" borderId="14" xfId="0" applyNumberFormat="1" applyFont="1" applyBorder="1" applyAlignment="1">
      <alignment/>
    </xf>
    <xf numFmtId="0" fontId="40" fillId="0" borderId="47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2" fontId="40" fillId="40" borderId="47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right" vertical="center" wrapText="1"/>
    </xf>
    <xf numFmtId="177" fontId="40" fillId="40" borderId="10" xfId="0" applyNumberFormat="1" applyFont="1" applyFill="1" applyBorder="1" applyAlignment="1">
      <alignment horizontal="right" vertical="center"/>
    </xf>
    <xf numFmtId="177" fontId="40" fillId="40" borderId="4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right"/>
    </xf>
    <xf numFmtId="20" fontId="40" fillId="0" borderId="10" xfId="0" applyNumberFormat="1" applyFont="1" applyFill="1" applyBorder="1" applyAlignment="1">
      <alignment horizontal="center"/>
    </xf>
    <xf numFmtId="177" fontId="40" fillId="40" borderId="10" xfId="0" applyNumberFormat="1" applyFont="1" applyFill="1" applyBorder="1" applyAlignment="1">
      <alignment horizontal="center"/>
    </xf>
    <xf numFmtId="0" fontId="40" fillId="40" borderId="10" xfId="0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74" fontId="0" fillId="0" borderId="11" xfId="0" applyNumberFormat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178" fontId="0" fillId="0" borderId="40" xfId="0" applyNumberFormat="1" applyBorder="1" applyAlignment="1">
      <alignment/>
    </xf>
    <xf numFmtId="174" fontId="0" fillId="0" borderId="40" xfId="0" applyNumberFormat="1" applyBorder="1" applyAlignment="1">
      <alignment/>
    </xf>
    <xf numFmtId="174" fontId="0" fillId="41" borderId="40" xfId="0" applyNumberFormat="1" applyFill="1" applyBorder="1" applyAlignment="1">
      <alignment/>
    </xf>
    <xf numFmtId="0" fontId="0" fillId="0" borderId="10" xfId="0" applyBorder="1" applyAlignment="1">
      <alignment horizontal="left" vertical="center"/>
    </xf>
    <xf numFmtId="178" fontId="0" fillId="0" borderId="10" xfId="0" applyNumberFormat="1" applyBorder="1" applyAlignment="1">
      <alignment/>
    </xf>
    <xf numFmtId="174" fontId="0" fillId="41" borderId="10" xfId="0" applyNumberFormat="1" applyFill="1" applyBorder="1" applyAlignment="1">
      <alignment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78" fontId="0" fillId="0" borderId="45" xfId="0" applyNumberFormat="1" applyBorder="1" applyAlignment="1">
      <alignment/>
    </xf>
    <xf numFmtId="174" fontId="0" fillId="41" borderId="45" xfId="0" applyNumberFormat="1" applyFill="1" applyBorder="1" applyAlignment="1">
      <alignment/>
    </xf>
    <xf numFmtId="174" fontId="0" fillId="0" borderId="45" xfId="0" applyNumberFormat="1" applyBorder="1" applyAlignment="1">
      <alignment/>
    </xf>
    <xf numFmtId="0" fontId="0" fillId="0" borderId="12" xfId="0" applyBorder="1" applyAlignment="1">
      <alignment horizontal="left" vertical="center"/>
    </xf>
    <xf numFmtId="178" fontId="0" fillId="0" borderId="12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41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78" fontId="0" fillId="0" borderId="11" xfId="0" applyNumberFormat="1" applyBorder="1" applyAlignment="1">
      <alignment/>
    </xf>
    <xf numFmtId="174" fontId="0" fillId="41" borderId="11" xfId="0" applyNumberFormat="1" applyFill="1" applyBorder="1" applyAlignment="1">
      <alignment/>
    </xf>
    <xf numFmtId="0" fontId="0" fillId="0" borderId="48" xfId="0" applyBorder="1" applyAlignment="1">
      <alignment/>
    </xf>
    <xf numFmtId="174" fontId="0" fillId="0" borderId="49" xfId="0" applyNumberFormat="1" applyBorder="1" applyAlignment="1">
      <alignment horizontal="center" vertical="center" wrapText="1"/>
    </xf>
    <xf numFmtId="0" fontId="0" fillId="0" borderId="50" xfId="0" applyBorder="1" applyAlignment="1">
      <alignment/>
    </xf>
    <xf numFmtId="174" fontId="0" fillId="0" borderId="12" xfId="0" applyNumberFormat="1" applyBorder="1" applyAlignment="1">
      <alignment horizontal="center" vertical="center" wrapText="1"/>
    </xf>
    <xf numFmtId="178" fontId="0" fillId="0" borderId="16" xfId="0" applyNumberForma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2" fontId="44" fillId="39" borderId="40" xfId="0" applyNumberFormat="1" applyFont="1" applyFill="1" applyBorder="1" applyAlignment="1">
      <alignment horizontal="center" vertical="center"/>
    </xf>
    <xf numFmtId="2" fontId="44" fillId="39" borderId="40" xfId="0" applyNumberFormat="1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4" fillId="39" borderId="10" xfId="0" applyNumberFormat="1" applyFont="1" applyFill="1" applyBorder="1" applyAlignment="1">
      <alignment horizontal="center" vertical="center"/>
    </xf>
    <xf numFmtId="2" fontId="44" fillId="39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2" fontId="44" fillId="39" borderId="32" xfId="0" applyNumberFormat="1" applyFont="1" applyFill="1" applyBorder="1" applyAlignment="1">
      <alignment horizontal="center" vertical="center"/>
    </xf>
    <xf numFmtId="2" fontId="44" fillId="39" borderId="32" xfId="0" applyNumberFormat="1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2" fontId="44" fillId="39" borderId="12" xfId="0" applyNumberFormat="1" applyFont="1" applyFill="1" applyBorder="1" applyAlignment="1">
      <alignment horizontal="center" vertical="center"/>
    </xf>
    <xf numFmtId="2" fontId="44" fillId="39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2" fontId="44" fillId="39" borderId="11" xfId="0" applyNumberFormat="1" applyFont="1" applyFill="1" applyBorder="1" applyAlignment="1">
      <alignment horizontal="center" vertical="center"/>
    </xf>
    <xf numFmtId="2" fontId="44" fillId="39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2" fontId="44" fillId="39" borderId="28" xfId="0" applyNumberFormat="1" applyFont="1" applyFill="1" applyBorder="1" applyAlignment="1">
      <alignment horizontal="center" vertical="center"/>
    </xf>
    <xf numFmtId="2" fontId="44" fillId="39" borderId="28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2" fontId="44" fillId="0" borderId="0" xfId="0" applyNumberFormat="1" applyFont="1" applyAlignment="1">
      <alignment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wrapText="1"/>
    </xf>
    <xf numFmtId="2" fontId="44" fillId="39" borderId="45" xfId="0" applyNumberFormat="1" applyFont="1" applyFill="1" applyBorder="1" applyAlignment="1">
      <alignment horizontal="center" vertical="center"/>
    </xf>
    <xf numFmtId="2" fontId="44" fillId="39" borderId="45" xfId="0" applyNumberFormat="1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40875"/>
          <c:w val="0.39675"/>
          <c:h val="0.1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'Primer 1'!$A$3:$A$9</c:f>
              <c:strCache/>
            </c:strRef>
          </c:cat>
          <c:val>
            <c:numRef>
              <c:f>'Primer 1'!$H$3:$H$9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795"/>
          <c:w val="0.86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5"/>
          <c:y val="0.173"/>
          <c:w val="0.9597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'[5]Sheet2'!$B$4</c:f>
              <c:strCache>
                <c:ptCount val="1"/>
                <c:pt idx="0">
                  <c:v>Energija [J] E</c:v>
                </c:pt>
              </c:strCache>
            </c:strRef>
          </c:tx>
          <c:spPr>
            <a:pattFill prst="dash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('[5]Sheet2'!$A$4,'[5]Sheet2'!$A$8,'[5]Sheet2'!$A$12,'[5]Sheet2'!$A$16)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('[5]Sheet2'!$C$4,'[5]Sheet2'!$C$8,'[5]Sheet2'!$C$12,'[5]Sheet2'!$C$16)</c:f>
              <c:numCache>
                <c:ptCount val="4"/>
                <c:pt idx="0">
                  <c:v>80519.44444444444</c:v>
                </c:pt>
                <c:pt idx="1">
                  <c:v>117720</c:v>
                </c:pt>
                <c:pt idx="2">
                  <c:v>88290</c:v>
                </c:pt>
                <c:pt idx="3">
                  <c:v>10125</c:v>
                </c:pt>
              </c:numCache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5"/>
          <c:w val="0.98125"/>
          <c:h val="0.8175"/>
        </c:manualLayout>
      </c:layout>
      <c:barChart>
        <c:barDir val="bar"/>
        <c:grouping val="clustered"/>
        <c:varyColors val="0"/>
        <c:ser>
          <c:idx val="0"/>
          <c:order val="0"/>
          <c:tx>
            <c:v>Cena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'Primer 1'!$A$3:$A$9</c:f>
              <c:strCache/>
            </c:strRef>
          </c:cat>
          <c:val>
            <c:numRef>
              <c:f>'Primer 1'!$G$3:$G$9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42075"/>
          <c:y val="0.9015"/>
          <c:w val="0.098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98"/>
          <c:w val="0.977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'[1]Sheet1'!$B$4</c:f>
              <c:strCache>
                <c:ptCount val="1"/>
                <c:pt idx="0">
                  <c:v>Masti u 100g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'[1]Sheet1'!$A$5:$A$11</c:f>
              <c:strCache>
                <c:ptCount val="7"/>
                <c:pt idx="0">
                  <c:v>Pecena piletina</c:v>
                </c:pt>
                <c:pt idx="1">
                  <c:v>Pirinac</c:v>
                </c:pt>
                <c:pt idx="2">
                  <c:v>Buter</c:v>
                </c:pt>
                <c:pt idx="3">
                  <c:v>Feta sir</c:v>
                </c:pt>
                <c:pt idx="4">
                  <c:v>Paradajz</c:v>
                </c:pt>
                <c:pt idx="5">
                  <c:v>Banane</c:v>
                </c:pt>
                <c:pt idx="6">
                  <c:v>Tonic</c:v>
                </c:pt>
              </c:strCache>
            </c:strRef>
          </c:cat>
          <c:val>
            <c:numRef>
              <c:f>'[1]Sheet1'!$B$5:$B$11</c:f>
              <c:numCache>
                <c:ptCount val="7"/>
                <c:pt idx="0">
                  <c:v>7</c:v>
                </c:pt>
                <c:pt idx="1">
                  <c:v>0</c:v>
                </c:pt>
                <c:pt idx="2">
                  <c:v>81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'[1]Sheet1'!$C$4</c:f>
              <c:strCache>
                <c:ptCount val="1"/>
                <c:pt idx="0">
                  <c:v>Ugljeni hidrati
 u 100g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'[1]Sheet1'!$A$5:$A$11</c:f>
              <c:strCache>
                <c:ptCount val="7"/>
                <c:pt idx="0">
                  <c:v>Pecena piletina</c:v>
                </c:pt>
                <c:pt idx="1">
                  <c:v>Pirinac</c:v>
                </c:pt>
                <c:pt idx="2">
                  <c:v>Buter</c:v>
                </c:pt>
                <c:pt idx="3">
                  <c:v>Feta sir</c:v>
                </c:pt>
                <c:pt idx="4">
                  <c:v>Paradajz</c:v>
                </c:pt>
                <c:pt idx="5">
                  <c:v>Banane</c:v>
                </c:pt>
                <c:pt idx="6">
                  <c:v>Tonic</c:v>
                </c:pt>
              </c:strCache>
            </c:strRef>
          </c:cat>
          <c:val>
            <c:numRef>
              <c:f>'[1]Sheet1'!$C$5:$C$11</c:f>
              <c:numCache>
                <c:ptCount val="7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23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'[1]Sheet1'!$D$4</c:f>
              <c:strCache>
                <c:ptCount val="1"/>
                <c:pt idx="0">
                  <c:v>Proteini u 100g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'[1]Sheet1'!$A$5:$A$11</c:f>
              <c:strCache>
                <c:ptCount val="7"/>
                <c:pt idx="0">
                  <c:v>Pecena piletina</c:v>
                </c:pt>
                <c:pt idx="1">
                  <c:v>Pirinac</c:v>
                </c:pt>
                <c:pt idx="2">
                  <c:v>Buter</c:v>
                </c:pt>
                <c:pt idx="3">
                  <c:v>Feta sir</c:v>
                </c:pt>
                <c:pt idx="4">
                  <c:v>Paradajz</c:v>
                </c:pt>
                <c:pt idx="5">
                  <c:v>Banane</c:v>
                </c:pt>
                <c:pt idx="6">
                  <c:v>Tonic</c:v>
                </c:pt>
              </c:strCache>
            </c:strRef>
          </c:cat>
          <c:val>
            <c:numRef>
              <c:f>'[1]Sheet1'!$D$5:$D$11</c:f>
              <c:numCache>
                <c:ptCount val="7"/>
                <c:pt idx="0">
                  <c:v>29</c:v>
                </c:pt>
                <c:pt idx="1">
                  <c:v>2</c:v>
                </c:pt>
                <c:pt idx="2">
                  <c:v>1</c:v>
                </c:pt>
                <c:pt idx="3">
                  <c:v>14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075"/>
          <c:y val="0.00975"/>
          <c:w val="0.8187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175"/>
          <c:y val="0.01075"/>
          <c:w val="0.87175"/>
          <c:h val="0.9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'[2]Sheet1'!$B$12</c:f>
              <c:strCache>
                <c:ptCount val="1"/>
                <c:pt idx="0">
                  <c:v>RTK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'[2]Sheet1'!$A$13:$A$19</c:f>
              <c:strCache>
                <c:ptCount val="7"/>
                <c:pt idx="0">
                  <c:v>Kultura</c:v>
                </c:pt>
                <c:pt idx="1">
                  <c:v>Sport</c:v>
                </c:pt>
                <c:pt idx="2">
                  <c:v>Muzika</c:v>
                </c:pt>
                <c:pt idx="3">
                  <c:v>Reklame</c:v>
                </c:pt>
                <c:pt idx="4">
                  <c:v>Film</c:v>
                </c:pt>
                <c:pt idx="5">
                  <c:v>Vesti</c:v>
                </c:pt>
                <c:pt idx="6">
                  <c:v>Ostalo</c:v>
                </c:pt>
              </c:strCache>
            </c:strRef>
          </c:cat>
          <c:val>
            <c:numRef>
              <c:f>'[2]Sheet1'!$B$13:$B$19</c:f>
              <c:numCache>
                <c:ptCount val="7"/>
                <c:pt idx="0">
                  <c:v>0.08333333333333333</c:v>
                </c:pt>
                <c:pt idx="1">
                  <c:v>0.049999999999999996</c:v>
                </c:pt>
                <c:pt idx="2">
                  <c:v>0.041666666666666664</c:v>
                </c:pt>
                <c:pt idx="3">
                  <c:v>0.125</c:v>
                </c:pt>
                <c:pt idx="4">
                  <c:v>0.20833333333333334</c:v>
                </c:pt>
                <c:pt idx="5">
                  <c:v>0.16666666666666666</c:v>
                </c:pt>
                <c:pt idx="6">
                  <c:v>0.325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'[2]Sheet1'!$C$12</c:f>
              <c:strCache>
                <c:ptCount val="1"/>
                <c:pt idx="0">
                  <c:v>Pink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'[2]Sheet1'!$A$13:$A$19</c:f>
              <c:strCache>
                <c:ptCount val="7"/>
                <c:pt idx="0">
                  <c:v>Kultura</c:v>
                </c:pt>
                <c:pt idx="1">
                  <c:v>Sport</c:v>
                </c:pt>
                <c:pt idx="2">
                  <c:v>Muzika</c:v>
                </c:pt>
                <c:pt idx="3">
                  <c:v>Reklame</c:v>
                </c:pt>
                <c:pt idx="4">
                  <c:v>Film</c:v>
                </c:pt>
                <c:pt idx="5">
                  <c:v>Vesti</c:v>
                </c:pt>
                <c:pt idx="6">
                  <c:v>Ostalo</c:v>
                </c:pt>
              </c:strCache>
            </c:strRef>
          </c:cat>
          <c:val>
            <c:numRef>
              <c:f>'[2]Sheet1'!$C$13:$C$19</c:f>
              <c:numCache>
                <c:ptCount val="7"/>
                <c:pt idx="0">
                  <c:v>0</c:v>
                </c:pt>
                <c:pt idx="1">
                  <c:v>0.08333333333333333</c:v>
                </c:pt>
                <c:pt idx="2">
                  <c:v>0.20833333333333334</c:v>
                </c:pt>
                <c:pt idx="3">
                  <c:v>0.19583333333333333</c:v>
                </c:pt>
                <c:pt idx="4">
                  <c:v>0.3333333333333333</c:v>
                </c:pt>
                <c:pt idx="5">
                  <c:v>0.041666666666666664</c:v>
                </c:pt>
                <c:pt idx="6">
                  <c:v>0.13750000000000004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'[2]Sheet1'!$D$12</c:f>
              <c:strCache>
                <c:ptCount val="1"/>
                <c:pt idx="0">
                  <c:v>RTS1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'[2]Sheet1'!$A$13:$A$19</c:f>
              <c:strCache>
                <c:ptCount val="7"/>
                <c:pt idx="0">
                  <c:v>Kultura</c:v>
                </c:pt>
                <c:pt idx="1">
                  <c:v>Sport</c:v>
                </c:pt>
                <c:pt idx="2">
                  <c:v>Muzika</c:v>
                </c:pt>
                <c:pt idx="3">
                  <c:v>Reklame</c:v>
                </c:pt>
                <c:pt idx="4">
                  <c:v>Film</c:v>
                </c:pt>
                <c:pt idx="5">
                  <c:v>Vesti</c:v>
                </c:pt>
                <c:pt idx="6">
                  <c:v>Ostalo</c:v>
                </c:pt>
              </c:strCache>
            </c:strRef>
          </c:cat>
          <c:val>
            <c:numRef>
              <c:f>'[2]Sheet1'!$D$13:$D$19</c:f>
              <c:numCache>
                <c:ptCount val="7"/>
                <c:pt idx="0">
                  <c:v>0.16666666666666666</c:v>
                </c:pt>
                <c:pt idx="1">
                  <c:v>0.125</c:v>
                </c:pt>
                <c:pt idx="2">
                  <c:v>0.041666666666666664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0.125</c:v>
                </c:pt>
                <c:pt idx="6">
                  <c:v>0.375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'[2]Sheet1'!$E$12</c:f>
              <c:strCache>
                <c:ptCount val="1"/>
                <c:pt idx="0">
                  <c:v>BK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'[2]Sheet1'!$A$13:$A$19</c:f>
              <c:strCache>
                <c:ptCount val="7"/>
                <c:pt idx="0">
                  <c:v>Kultura</c:v>
                </c:pt>
                <c:pt idx="1">
                  <c:v>Sport</c:v>
                </c:pt>
                <c:pt idx="2">
                  <c:v>Muzika</c:v>
                </c:pt>
                <c:pt idx="3">
                  <c:v>Reklame</c:v>
                </c:pt>
                <c:pt idx="4">
                  <c:v>Film</c:v>
                </c:pt>
                <c:pt idx="5">
                  <c:v>Vesti</c:v>
                </c:pt>
                <c:pt idx="6">
                  <c:v>Ostalo</c:v>
                </c:pt>
              </c:strCache>
            </c:strRef>
          </c:cat>
          <c:val>
            <c:numRef>
              <c:f>'[2]Sheet1'!$E$13:$E$19</c:f>
              <c:numCache>
                <c:ptCount val="7"/>
                <c:pt idx="0">
                  <c:v>0.20833333333333334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0.10416666666666667</c:v>
                </c:pt>
                <c:pt idx="4">
                  <c:v>0.20833333333333334</c:v>
                </c:pt>
                <c:pt idx="5">
                  <c:v>0.125</c:v>
                </c:pt>
                <c:pt idx="6">
                  <c:v>0.14583333333333334</c:v>
                </c:pt>
              </c:numCache>
            </c:numRef>
          </c:val>
          <c:shape val="cylinder"/>
        </c:ser>
        <c:shape val="cylinder"/>
        <c:axId val="7409298"/>
        <c:axId val="66683683"/>
        <c:axId val="63282236"/>
      </c:bar3D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tickLblSkip val="1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erAx>
        <c:axId val="63282236"/>
        <c:scaling>
          <c:orientation val="minMax"/>
        </c:scaling>
        <c:axPos val="b"/>
        <c:delete val="1"/>
        <c:majorTickMark val="out"/>
        <c:minorTickMark val="none"/>
        <c:tickLblPos val="nextTo"/>
        <c:crossAx val="666836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3395"/>
          <c:w val="0.0877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75"/>
          <c:y val="0.35525"/>
          <c:w val="0.46225"/>
          <c:h val="0.45"/>
        </c:manualLayout>
      </c:layout>
      <c:pie3DChart>
        <c:varyColors val="1"/>
        <c:ser>
          <c:idx val="0"/>
          <c:order val="0"/>
          <c:tx>
            <c:strRef>
              <c:f>'[2]Sheet1'!$C$2</c:f>
              <c:strCache>
                <c:ptCount val="1"/>
                <c:pt idx="0">
                  <c:v>Pink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'[2]Sheet1'!$A$3:$A$9</c:f>
              <c:strCache>
                <c:ptCount val="7"/>
                <c:pt idx="0">
                  <c:v>Kultura</c:v>
                </c:pt>
                <c:pt idx="1">
                  <c:v>Sport</c:v>
                </c:pt>
                <c:pt idx="2">
                  <c:v>Muzika</c:v>
                </c:pt>
                <c:pt idx="3">
                  <c:v>Reklame</c:v>
                </c:pt>
                <c:pt idx="4">
                  <c:v>Film</c:v>
                </c:pt>
                <c:pt idx="5">
                  <c:v>Vesti</c:v>
                </c:pt>
                <c:pt idx="6">
                  <c:v>Ostalo</c:v>
                </c:pt>
              </c:strCache>
            </c:strRef>
          </c:cat>
          <c:val>
            <c:numRef>
              <c:f>'[2]Sheet1'!$C$3:$C$9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4.7</c:v>
                </c:pt>
                <c:pt idx="4">
                  <c:v>8</c:v>
                </c:pt>
                <c:pt idx="5">
                  <c:v>1</c:v>
                </c:pt>
                <c:pt idx="6">
                  <c:v>3.3000000000000007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.00425"/>
          <c:w val="0.85125"/>
          <c:h val="0.99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'[2]Sheet2'!$B$13</c:f>
              <c:strCache>
                <c:ptCount val="1"/>
                <c:pt idx="0">
                  <c:v>de~aci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'[2]Sheet2'!$C$4:$F$4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'[2]Sheet2'!$C$13:$F$13</c:f>
              <c:numCache>
                <c:ptCount val="4"/>
                <c:pt idx="0">
                  <c:v>27</c:v>
                </c:pt>
                <c:pt idx="1">
                  <c:v>11</c:v>
                </c:pt>
                <c:pt idx="2">
                  <c:v>13</c:v>
                </c:pt>
                <c:pt idx="3">
                  <c:v>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'[2]Sheet2'!$B$14</c:f>
              <c:strCache>
                <c:ptCount val="1"/>
                <c:pt idx="0">
                  <c:v>devoj~ice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'[2]Sheet2'!$C$4:$F$4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'[2]Sheet2'!$C$14:$F$14</c:f>
              <c:numCache>
                <c:ptCount val="4"/>
                <c:pt idx="0">
                  <c:v>28</c:v>
                </c:pt>
                <c:pt idx="1">
                  <c:v>1</c:v>
                </c:pt>
                <c:pt idx="2">
                  <c:v>-13</c:v>
                </c:pt>
                <c:pt idx="3">
                  <c:v>29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'[2]Sheet2'!$B$15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'[2]Sheet2'!$C$4:$F$4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'[2]Sheet2'!$C$15:$F$15</c:f>
              <c:numCache>
                <c:ptCount val="4"/>
                <c:pt idx="0">
                  <c:v>55</c:v>
                </c:pt>
                <c:pt idx="1">
                  <c:v>12</c:v>
                </c:pt>
                <c:pt idx="2">
                  <c:v>0</c:v>
                </c:pt>
                <c:pt idx="3">
                  <c:v>66</c:v>
                </c:pt>
              </c:numCache>
            </c:numRef>
          </c:val>
          <c:shape val="box"/>
        </c:ser>
        <c:shape val="box"/>
        <c:axId val="32669213"/>
        <c:axId val="25587462"/>
      </c:bar3D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394"/>
          <c:w val="0.1237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7"/>
          <c:y val="0.161"/>
          <c:w val="0.91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'[3]Sheet1'!$D$1</c:f>
              <c:strCache>
                <c:ptCount val="1"/>
                <c:pt idx="0">
                  <c:v>Ra~un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'[3]Sheet1'!$A$2:$A$25</c:f>
              <c:numCache>
                <c:ptCount val="24"/>
                <c:pt idx="0">
                  <c:v>37622</c:v>
                </c:pt>
                <c:pt idx="2">
                  <c:v>37653</c:v>
                </c:pt>
                <c:pt idx="4">
                  <c:v>37681</c:v>
                </c:pt>
                <c:pt idx="6">
                  <c:v>37712</c:v>
                </c:pt>
                <c:pt idx="8">
                  <c:v>37742</c:v>
                </c:pt>
                <c:pt idx="10">
                  <c:v>37773</c:v>
                </c:pt>
                <c:pt idx="12">
                  <c:v>37803</c:v>
                </c:pt>
                <c:pt idx="14">
                  <c:v>37834</c:v>
                </c:pt>
                <c:pt idx="16">
                  <c:v>37865</c:v>
                </c:pt>
                <c:pt idx="18">
                  <c:v>37895</c:v>
                </c:pt>
                <c:pt idx="20">
                  <c:v>37926</c:v>
                </c:pt>
                <c:pt idx="22">
                  <c:v>37956</c:v>
                </c:pt>
              </c:numCache>
            </c:numRef>
          </c:cat>
          <c:val>
            <c:numRef>
              <c:f>'[3]Sheet1'!$D$2:$D$25</c:f>
              <c:numCache>
                <c:ptCount val="24"/>
                <c:pt idx="0">
                  <c:v>1636.3000000000002</c:v>
                </c:pt>
                <c:pt idx="2">
                  <c:v>1457.17</c:v>
                </c:pt>
                <c:pt idx="4">
                  <c:v>1366.93</c:v>
                </c:pt>
                <c:pt idx="6">
                  <c:v>1309.48</c:v>
                </c:pt>
                <c:pt idx="8">
                  <c:v>853.6800000000001</c:v>
                </c:pt>
                <c:pt idx="10">
                  <c:v>862.61</c:v>
                </c:pt>
                <c:pt idx="12">
                  <c:v>697.4300000000001</c:v>
                </c:pt>
                <c:pt idx="14">
                  <c:v>771.47</c:v>
                </c:pt>
                <c:pt idx="16">
                  <c:v>807.13</c:v>
                </c:pt>
                <c:pt idx="18">
                  <c:v>1342.02</c:v>
                </c:pt>
                <c:pt idx="20">
                  <c:v>1617.08</c:v>
                </c:pt>
                <c:pt idx="22">
                  <c:v>1558.73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5"/>
          <c:y val="0.202"/>
          <c:w val="0.9885"/>
          <c:h val="0.78425"/>
        </c:manualLayout>
      </c:layout>
      <c:areaChart>
        <c:grouping val="stacked"/>
        <c:varyColors val="0"/>
        <c:ser>
          <c:idx val="0"/>
          <c:order val="0"/>
          <c:tx>
            <c:strRef>
              <c:f>'[4]Sheet1'!$A$7</c:f>
              <c:strCache>
                <c:ptCount val="1"/>
                <c:pt idx="0">
                  <c:v>Broj prijava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'[4]Sheet1'!$B$6:$G$6</c:f>
              <c:numCache>
                <c:ptCount val="6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39564</c:v>
                </c:pt>
              </c:numCache>
            </c:numRef>
          </c:cat>
          <c:val>
            <c:numRef>
              <c:f>'[4]Sheet1'!$B$7:$G$7</c:f>
              <c:numCache>
                <c:ptCount val="6"/>
                <c:pt idx="0">
                  <c:v>25</c:v>
                </c:pt>
                <c:pt idx="1">
                  <c:v>16</c:v>
                </c:pt>
                <c:pt idx="2">
                  <c:v>14</c:v>
                </c:pt>
                <c:pt idx="3">
                  <c:v>28</c:v>
                </c:pt>
                <c:pt idx="4">
                  <c:v>20</c:v>
                </c:pt>
                <c:pt idx="5">
                  <c:v>10</c:v>
                </c:pt>
              </c:numCache>
            </c:numRef>
          </c:val>
        </c:ser>
        <c:axId val="64104561"/>
        <c:axId val="40070138"/>
      </c:areaChart>
      <c:catAx>
        <c:axId val="641045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Cena po m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209"/>
          <c:w val="0.701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'[5]Sheet1'!$D$22</c:f>
              <c:strCache>
                <c:ptCount val="1"/>
                <c:pt idx="0">
                  <c:v>manjom od 50 m2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'[5]Sheet1'!$C$23:$C$26</c:f>
              <c:numCache>
                <c:ptCount val="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</c:numCache>
            </c:numRef>
          </c:cat>
          <c:val>
            <c:numRef>
              <c:f>'[5]Sheet1'!$D$23:$D$26</c:f>
              <c:numCache>
                <c:ptCount val="4"/>
                <c:pt idx="0">
                  <c:v>26.8</c:v>
                </c:pt>
                <c:pt idx="1">
                  <c:v>26.8</c:v>
                </c:pt>
                <c:pt idx="2">
                  <c:v>27.2</c:v>
                </c:pt>
                <c:pt idx="3">
                  <c:v>28.1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'[5]Sheet1'!$E$22</c:f>
              <c:strCache>
                <c:ptCount val="1"/>
                <c:pt idx="0">
                  <c:v>većom od 49 m2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'[5]Sheet1'!$C$23:$C$26</c:f>
              <c:numCache>
                <c:ptCount val="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</c:numCache>
            </c:numRef>
          </c:cat>
          <c:val>
            <c:numRef>
              <c:f>'[5]Sheet1'!$E$23:$E$26</c:f>
              <c:numCache>
                <c:ptCount val="4"/>
                <c:pt idx="0">
                  <c:v>24.3</c:v>
                </c:pt>
                <c:pt idx="1">
                  <c:v>25.8</c:v>
                </c:pt>
                <c:pt idx="2">
                  <c:v>26</c:v>
                </c:pt>
                <c:pt idx="3">
                  <c:v>27.9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46725"/>
          <c:w val="0.19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133350</xdr:rowOff>
    </xdr:from>
    <xdr:to>
      <xdr:col>4</xdr:col>
      <xdr:colOff>381000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3038475"/>
        <a:ext cx="3133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15</xdr:row>
      <xdr:rowOff>133350</xdr:rowOff>
    </xdr:from>
    <xdr:to>
      <xdr:col>10</xdr:col>
      <xdr:colOff>600075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3295650" y="3038475"/>
        <a:ext cx="5133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13</xdr:row>
      <xdr:rowOff>0</xdr:rowOff>
    </xdr:from>
    <xdr:to>
      <xdr:col>10</xdr:col>
      <xdr:colOff>19050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886075" y="2381250"/>
        <a:ext cx="5286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47625</xdr:rowOff>
    </xdr:from>
    <xdr:to>
      <xdr:col>7</xdr:col>
      <xdr:colOff>619125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95250" y="3324225"/>
        <a:ext cx="5724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37</xdr:row>
      <xdr:rowOff>19050</xdr:rowOff>
    </xdr:from>
    <xdr:to>
      <xdr:col>7</xdr:col>
      <xdr:colOff>628650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85725" y="6048375"/>
        <a:ext cx="57435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95250</xdr:rowOff>
    </xdr:from>
    <xdr:to>
      <xdr:col>7</xdr:col>
      <xdr:colOff>38100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575" y="4057650"/>
        <a:ext cx="4781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85725</xdr:rowOff>
    </xdr:from>
    <xdr:to>
      <xdr:col>9</xdr:col>
      <xdr:colOff>847725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38100" y="4867275"/>
        <a:ext cx="69151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47625</xdr:rowOff>
    </xdr:from>
    <xdr:to>
      <xdr:col>7</xdr:col>
      <xdr:colOff>19050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7600950"/>
        <a:ext cx="55626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104775</xdr:rowOff>
    </xdr:from>
    <xdr:to>
      <xdr:col>8</xdr:col>
      <xdr:colOff>9525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9050" y="4238625"/>
        <a:ext cx="7753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114300</xdr:rowOff>
    </xdr:from>
    <xdr:to>
      <xdr:col>10</xdr:col>
      <xdr:colOff>495300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47625" y="4486275"/>
        <a:ext cx="80962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popravni_2005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lok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lok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olokviju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olokviju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Masti u 100g</v>
          </cell>
          <cell r="C4" t="str">
            <v>Ugljeni hidrati
 u 100g </v>
          </cell>
          <cell r="D4" t="str">
            <v>Proteini u 100g</v>
          </cell>
        </row>
        <row r="5">
          <cell r="A5" t="str">
            <v>Pecena piletina</v>
          </cell>
          <cell r="B5">
            <v>7</v>
          </cell>
          <cell r="C5">
            <v>0</v>
          </cell>
          <cell r="D5">
            <v>29</v>
          </cell>
        </row>
        <row r="6">
          <cell r="A6" t="str">
            <v>Pirinac</v>
          </cell>
          <cell r="B6">
            <v>0</v>
          </cell>
          <cell r="C6">
            <v>21</v>
          </cell>
          <cell r="D6">
            <v>2</v>
          </cell>
        </row>
        <row r="7">
          <cell r="A7" t="str">
            <v>Buter</v>
          </cell>
          <cell r="B7">
            <v>81</v>
          </cell>
          <cell r="C7">
            <v>0</v>
          </cell>
          <cell r="D7">
            <v>1</v>
          </cell>
        </row>
        <row r="8">
          <cell r="A8" t="str">
            <v>Feta sir</v>
          </cell>
          <cell r="B8">
            <v>21</v>
          </cell>
          <cell r="C8">
            <v>4</v>
          </cell>
          <cell r="D8">
            <v>14</v>
          </cell>
        </row>
        <row r="9">
          <cell r="A9" t="str">
            <v>Paradajz</v>
          </cell>
          <cell r="B9">
            <v>0</v>
          </cell>
          <cell r="C9">
            <v>5</v>
          </cell>
          <cell r="D9">
            <v>1</v>
          </cell>
        </row>
        <row r="10">
          <cell r="A10" t="str">
            <v>Banane</v>
          </cell>
          <cell r="B10">
            <v>0</v>
          </cell>
          <cell r="C10">
            <v>23</v>
          </cell>
          <cell r="D10">
            <v>1</v>
          </cell>
        </row>
        <row r="11">
          <cell r="A11" t="str">
            <v>Tonic</v>
          </cell>
          <cell r="B11">
            <v>0</v>
          </cell>
          <cell r="C11">
            <v>9</v>
          </cell>
          <cell r="D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Pink</v>
          </cell>
        </row>
        <row r="3">
          <cell r="A3" t="str">
            <v>Kultura</v>
          </cell>
          <cell r="C3">
            <v>0</v>
          </cell>
        </row>
        <row r="4">
          <cell r="A4" t="str">
            <v>Sport</v>
          </cell>
          <cell r="C4">
            <v>2</v>
          </cell>
        </row>
        <row r="5">
          <cell r="A5" t="str">
            <v>Muzika</v>
          </cell>
          <cell r="C5">
            <v>5</v>
          </cell>
        </row>
        <row r="6">
          <cell r="A6" t="str">
            <v>Reklame</v>
          </cell>
          <cell r="C6">
            <v>4.7</v>
          </cell>
        </row>
        <row r="7">
          <cell r="A7" t="str">
            <v>Film</v>
          </cell>
          <cell r="C7">
            <v>8</v>
          </cell>
        </row>
        <row r="8">
          <cell r="A8" t="str">
            <v>Vesti</v>
          </cell>
          <cell r="C8">
            <v>1</v>
          </cell>
        </row>
        <row r="9">
          <cell r="A9" t="str">
            <v>Ostalo</v>
          </cell>
          <cell r="C9">
            <v>3.3000000000000007</v>
          </cell>
        </row>
        <row r="12">
          <cell r="B12" t="str">
            <v>RTK</v>
          </cell>
          <cell r="C12" t="str">
            <v>Pink</v>
          </cell>
          <cell r="D12" t="str">
            <v>RTS1</v>
          </cell>
          <cell r="E12" t="str">
            <v>BK</v>
          </cell>
        </row>
        <row r="13">
          <cell r="A13" t="str">
            <v>Kultura</v>
          </cell>
          <cell r="B13">
            <v>0.08333333333333333</v>
          </cell>
          <cell r="C13">
            <v>0</v>
          </cell>
          <cell r="D13">
            <v>0.16666666666666666</v>
          </cell>
          <cell r="E13">
            <v>0.20833333333333334</v>
          </cell>
        </row>
        <row r="14">
          <cell r="A14" t="str">
            <v>Sport</v>
          </cell>
          <cell r="B14">
            <v>0.049999999999999996</v>
          </cell>
          <cell r="C14">
            <v>0.08333333333333333</v>
          </cell>
          <cell r="D14">
            <v>0.125</v>
          </cell>
          <cell r="E14">
            <v>0.08333333333333333</v>
          </cell>
        </row>
        <row r="15">
          <cell r="A15" t="str">
            <v>Muzika</v>
          </cell>
          <cell r="B15">
            <v>0.041666666666666664</v>
          </cell>
          <cell r="C15">
            <v>0.20833333333333334</v>
          </cell>
          <cell r="D15">
            <v>0.041666666666666664</v>
          </cell>
          <cell r="E15">
            <v>0.125</v>
          </cell>
        </row>
        <row r="16">
          <cell r="A16" t="str">
            <v>Reklame</v>
          </cell>
          <cell r="B16">
            <v>0.125</v>
          </cell>
          <cell r="C16">
            <v>0.19583333333333333</v>
          </cell>
          <cell r="D16">
            <v>0.08333333333333333</v>
          </cell>
          <cell r="E16">
            <v>0.10416666666666667</v>
          </cell>
        </row>
        <row r="17">
          <cell r="A17" t="str">
            <v>Film</v>
          </cell>
          <cell r="B17">
            <v>0.20833333333333334</v>
          </cell>
          <cell r="C17">
            <v>0.3333333333333333</v>
          </cell>
          <cell r="D17">
            <v>0.08333333333333333</v>
          </cell>
          <cell r="E17">
            <v>0.20833333333333334</v>
          </cell>
        </row>
        <row r="18">
          <cell r="A18" t="str">
            <v>Vesti</v>
          </cell>
          <cell r="B18">
            <v>0.16666666666666666</v>
          </cell>
          <cell r="C18">
            <v>0.041666666666666664</v>
          </cell>
          <cell r="D18">
            <v>0.125</v>
          </cell>
          <cell r="E18">
            <v>0.125</v>
          </cell>
        </row>
        <row r="19">
          <cell r="A19" t="str">
            <v>Ostalo</v>
          </cell>
          <cell r="B19">
            <v>0.325</v>
          </cell>
          <cell r="C19">
            <v>0.13750000000000004</v>
          </cell>
          <cell r="D19">
            <v>0.375</v>
          </cell>
          <cell r="E19">
            <v>0.14583333333333334</v>
          </cell>
        </row>
      </sheetData>
      <sheetData sheetId="1">
        <row r="4">
          <cell r="C4" t="str">
            <v>V</v>
          </cell>
          <cell r="D4" t="str">
            <v>VI</v>
          </cell>
          <cell r="E4" t="str">
            <v>VII</v>
          </cell>
          <cell r="F4" t="str">
            <v>VIII</v>
          </cell>
        </row>
        <row r="13">
          <cell r="B13" t="str">
            <v>de~aci</v>
          </cell>
          <cell r="C13">
            <v>27</v>
          </cell>
          <cell r="D13">
            <v>11</v>
          </cell>
          <cell r="E13">
            <v>13</v>
          </cell>
          <cell r="F13">
            <v>37</v>
          </cell>
        </row>
        <row r="14">
          <cell r="B14" t="str">
            <v>devoj~ice</v>
          </cell>
          <cell r="C14">
            <v>28</v>
          </cell>
          <cell r="D14">
            <v>1</v>
          </cell>
          <cell r="E14">
            <v>-13</v>
          </cell>
          <cell r="F14">
            <v>29</v>
          </cell>
        </row>
        <row r="15">
          <cell r="B15" t="str">
            <v>ukupno</v>
          </cell>
          <cell r="C15">
            <v>55</v>
          </cell>
          <cell r="D15">
            <v>12</v>
          </cell>
          <cell r="E15">
            <v>0</v>
          </cell>
          <cell r="F15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Ra~un</v>
          </cell>
        </row>
        <row r="2">
          <cell r="A2">
            <v>37622</v>
          </cell>
          <cell r="D2">
            <v>1636.3000000000002</v>
          </cell>
        </row>
        <row r="4">
          <cell r="A4">
            <v>37653</v>
          </cell>
          <cell r="D4">
            <v>1457.17</v>
          </cell>
        </row>
        <row r="6">
          <cell r="A6">
            <v>37681</v>
          </cell>
          <cell r="D6">
            <v>1366.93</v>
          </cell>
        </row>
        <row r="8">
          <cell r="A8">
            <v>37712</v>
          </cell>
          <cell r="D8">
            <v>1309.48</v>
          </cell>
        </row>
        <row r="10">
          <cell r="A10">
            <v>37742</v>
          </cell>
          <cell r="D10">
            <v>853.6800000000001</v>
          </cell>
        </row>
        <row r="12">
          <cell r="A12">
            <v>37773</v>
          </cell>
          <cell r="D12">
            <v>862.61</v>
          </cell>
        </row>
        <row r="14">
          <cell r="A14">
            <v>37803</v>
          </cell>
          <cell r="D14">
            <v>697.4300000000001</v>
          </cell>
        </row>
        <row r="16">
          <cell r="A16">
            <v>37834</v>
          </cell>
          <cell r="D16">
            <v>771.47</v>
          </cell>
        </row>
        <row r="18">
          <cell r="A18">
            <v>37865</v>
          </cell>
          <cell r="D18">
            <v>807.13</v>
          </cell>
        </row>
        <row r="20">
          <cell r="A20">
            <v>37895</v>
          </cell>
          <cell r="D20">
            <v>1342.02</v>
          </cell>
        </row>
        <row r="22">
          <cell r="A22">
            <v>37926</v>
          </cell>
          <cell r="D22">
            <v>1617.08</v>
          </cell>
        </row>
        <row r="24">
          <cell r="A24">
            <v>37956</v>
          </cell>
          <cell r="D24">
            <v>1558.73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39559</v>
          </cell>
          <cell r="C6">
            <v>39560</v>
          </cell>
          <cell r="D6">
            <v>39561</v>
          </cell>
          <cell r="E6">
            <v>39562</v>
          </cell>
          <cell r="F6">
            <v>39563</v>
          </cell>
          <cell r="G6">
            <v>39564</v>
          </cell>
        </row>
        <row r="7">
          <cell r="A7" t="str">
            <v>Broj prijava</v>
          </cell>
          <cell r="B7">
            <v>25</v>
          </cell>
          <cell r="C7">
            <v>16</v>
          </cell>
          <cell r="D7">
            <v>14</v>
          </cell>
          <cell r="E7">
            <v>28</v>
          </cell>
          <cell r="F7">
            <v>20</v>
          </cell>
          <cell r="G7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 t="str">
            <v>manjom od 50 m2</v>
          </cell>
          <cell r="E22" t="str">
            <v>većom od 49 m2</v>
          </cell>
        </row>
        <row r="23">
          <cell r="C23">
            <v>38353</v>
          </cell>
          <cell r="D23">
            <v>26.8</v>
          </cell>
          <cell r="E23">
            <v>24.3</v>
          </cell>
        </row>
        <row r="24">
          <cell r="C24">
            <v>38384</v>
          </cell>
          <cell r="D24">
            <v>26.8</v>
          </cell>
          <cell r="E24">
            <v>25.8</v>
          </cell>
        </row>
        <row r="25">
          <cell r="C25">
            <v>38412</v>
          </cell>
          <cell r="D25">
            <v>27.2</v>
          </cell>
          <cell r="E25">
            <v>26</v>
          </cell>
        </row>
        <row r="26">
          <cell r="C26">
            <v>38443</v>
          </cell>
          <cell r="D26">
            <v>28.1</v>
          </cell>
          <cell r="E26">
            <v>27.9</v>
          </cell>
        </row>
      </sheetData>
      <sheetData sheetId="1">
        <row r="4">
          <cell r="A4">
            <v>1</v>
          </cell>
          <cell r="B4" t="str">
            <v>Energija [J] E</v>
          </cell>
          <cell r="C4">
            <v>80519.44444444444</v>
          </cell>
        </row>
        <row r="8">
          <cell r="A8">
            <v>2</v>
          </cell>
          <cell r="C8">
            <v>117720</v>
          </cell>
        </row>
        <row r="12">
          <cell r="A12">
            <v>3</v>
          </cell>
          <cell r="C12">
            <v>88290</v>
          </cell>
        </row>
        <row r="16">
          <cell r="A16">
            <v>4</v>
          </cell>
          <cell r="C16">
            <v>10125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28125" style="0" customWidth="1"/>
    <col min="2" max="2" width="11.8515625" style="0" bestFit="1" customWidth="1"/>
    <col min="3" max="3" width="10.28125" style="0" bestFit="1" customWidth="1"/>
    <col min="4" max="4" width="7.8515625" style="0" bestFit="1" customWidth="1"/>
    <col min="5" max="5" width="13.00390625" style="0" customWidth="1"/>
    <col min="6" max="6" width="14.28125" style="0" customWidth="1"/>
    <col min="7" max="7" width="15.57421875" style="0" customWidth="1"/>
    <col min="9" max="9" width="4.57421875" style="0" customWidth="1"/>
    <col min="10" max="10" width="19.57421875" style="0" customWidth="1"/>
    <col min="11" max="11" width="10.421875" style="0" bestFit="1" customWidth="1"/>
  </cols>
  <sheetData>
    <row r="1" spans="1:8" ht="12.75">
      <c r="A1" s="16" t="s">
        <v>7</v>
      </c>
      <c r="B1" s="16" t="s">
        <v>8</v>
      </c>
      <c r="C1" s="16"/>
      <c r="D1" s="18" t="s">
        <v>11</v>
      </c>
      <c r="E1" s="17" t="s">
        <v>10</v>
      </c>
      <c r="F1" s="17" t="s">
        <v>13</v>
      </c>
      <c r="G1" s="16" t="s">
        <v>9</v>
      </c>
      <c r="H1" s="18" t="s">
        <v>14</v>
      </c>
    </row>
    <row r="2" spans="1:8" ht="24.75" customHeight="1">
      <c r="A2" s="16"/>
      <c r="B2" s="5" t="s">
        <v>17</v>
      </c>
      <c r="C2" s="5" t="s">
        <v>18</v>
      </c>
      <c r="D2" s="19"/>
      <c r="E2" s="17"/>
      <c r="F2" s="16"/>
      <c r="G2" s="16"/>
      <c r="H2" s="19"/>
    </row>
    <row r="3" spans="1:8" ht="12.75">
      <c r="A3" s="1" t="s">
        <v>0</v>
      </c>
      <c r="B3" s="2">
        <v>185</v>
      </c>
      <c r="C3" s="2">
        <v>45</v>
      </c>
      <c r="D3" s="12">
        <v>2</v>
      </c>
      <c r="E3" s="3">
        <f aca="true" t="shared" si="0" ref="E3:E9">(B3*C3/10000)*D3*$B$13</f>
        <v>878.2875</v>
      </c>
      <c r="F3" s="3">
        <f aca="true" t="shared" si="1" ref="F3:F9">(2*B3+2*C3)/100*$B$14*D3</f>
        <v>1085.6</v>
      </c>
      <c r="G3" s="3">
        <f>SUM(E3:F3)</f>
        <v>1963.8874999999998</v>
      </c>
      <c r="H3" s="4">
        <f>G3/$G$10</f>
        <v>0.18292565076105013</v>
      </c>
    </row>
    <row r="4" spans="1:8" ht="12.75">
      <c r="A4" s="1" t="s">
        <v>1</v>
      </c>
      <c r="B4" s="2">
        <v>55</v>
      </c>
      <c r="C4" s="2">
        <v>45</v>
      </c>
      <c r="D4" s="12">
        <v>2</v>
      </c>
      <c r="E4" s="3">
        <f t="shared" si="0"/>
        <v>261.1125</v>
      </c>
      <c r="F4" s="3">
        <f t="shared" si="1"/>
        <v>472</v>
      </c>
      <c r="G4" s="3">
        <f aca="true" t="shared" si="2" ref="G4:G9">SUM(E4:F4)</f>
        <v>733.1125</v>
      </c>
      <c r="H4" s="4">
        <f aca="true" t="shared" si="3" ref="H4:H9">G4/$G$10</f>
        <v>0.0682855210105265</v>
      </c>
    </row>
    <row r="5" spans="1:8" ht="12.75">
      <c r="A5" s="1" t="s">
        <v>2</v>
      </c>
      <c r="B5" s="2">
        <v>245</v>
      </c>
      <c r="C5" s="2">
        <v>60</v>
      </c>
      <c r="D5" s="12">
        <v>2</v>
      </c>
      <c r="E5" s="3">
        <f t="shared" si="0"/>
        <v>1550.85</v>
      </c>
      <c r="F5" s="3">
        <f t="shared" si="1"/>
        <v>1439.6</v>
      </c>
      <c r="G5" s="3">
        <f t="shared" si="2"/>
        <v>2990.45</v>
      </c>
      <c r="H5" s="4">
        <f t="shared" si="3"/>
        <v>0.2785444748328926</v>
      </c>
    </row>
    <row r="6" spans="1:8" ht="12.75">
      <c r="A6" s="1" t="s">
        <v>3</v>
      </c>
      <c r="B6" s="2">
        <v>245</v>
      </c>
      <c r="C6" s="2">
        <v>90</v>
      </c>
      <c r="D6" s="12">
        <v>1</v>
      </c>
      <c r="E6" s="3">
        <f t="shared" si="0"/>
        <v>1163.1375</v>
      </c>
      <c r="F6" s="3">
        <f t="shared" si="1"/>
        <v>790.6</v>
      </c>
      <c r="G6" s="3">
        <f t="shared" si="2"/>
        <v>1953.7375000000002</v>
      </c>
      <c r="H6" s="4">
        <f t="shared" si="3"/>
        <v>0.1819802323726625</v>
      </c>
    </row>
    <row r="7" spans="1:8" ht="12.75">
      <c r="A7" s="1" t="s">
        <v>4</v>
      </c>
      <c r="B7" s="2">
        <v>90</v>
      </c>
      <c r="C7" s="2">
        <v>60</v>
      </c>
      <c r="D7" s="12">
        <v>1</v>
      </c>
      <c r="E7" s="3">
        <f t="shared" si="0"/>
        <v>284.85</v>
      </c>
      <c r="F7" s="3">
        <f t="shared" si="1"/>
        <v>354</v>
      </c>
      <c r="G7" s="3">
        <f t="shared" si="2"/>
        <v>638.85</v>
      </c>
      <c r="H7" s="4">
        <f t="shared" si="3"/>
        <v>0.05950547166713821</v>
      </c>
    </row>
    <row r="8" spans="1:8" ht="12.75">
      <c r="A8" s="6" t="s">
        <v>5</v>
      </c>
      <c r="B8" s="7">
        <v>90</v>
      </c>
      <c r="C8" s="7">
        <v>60</v>
      </c>
      <c r="D8" s="13">
        <v>1</v>
      </c>
      <c r="E8" s="8">
        <f t="shared" si="0"/>
        <v>284.85</v>
      </c>
      <c r="F8" s="8">
        <f t="shared" si="1"/>
        <v>354</v>
      </c>
      <c r="G8" s="8">
        <f t="shared" si="2"/>
        <v>638.85</v>
      </c>
      <c r="H8" s="10">
        <f t="shared" si="3"/>
        <v>0.05950547166713821</v>
      </c>
    </row>
    <row r="9" spans="1:8" ht="12.75">
      <c r="A9" s="1" t="s">
        <v>6</v>
      </c>
      <c r="B9" s="2">
        <v>84</v>
      </c>
      <c r="C9" s="2">
        <v>60</v>
      </c>
      <c r="D9" s="12">
        <v>3</v>
      </c>
      <c r="E9" s="3">
        <f t="shared" si="0"/>
        <v>797.58</v>
      </c>
      <c r="F9" s="3">
        <f t="shared" si="1"/>
        <v>1019.52</v>
      </c>
      <c r="G9" s="3">
        <f t="shared" si="2"/>
        <v>1817.1</v>
      </c>
      <c r="H9" s="4">
        <f t="shared" si="3"/>
        <v>0.16925317768859174</v>
      </c>
    </row>
    <row r="10" spans="1:8" ht="12.75">
      <c r="A10" s="9"/>
      <c r="B10" s="9"/>
      <c r="C10" s="9"/>
      <c r="D10" s="9"/>
      <c r="E10" s="9"/>
      <c r="F10" s="1" t="s">
        <v>12</v>
      </c>
      <c r="G10" s="3">
        <f>SUM(G3:G9)</f>
        <v>10735.987500000001</v>
      </c>
      <c r="H10" s="11"/>
    </row>
    <row r="13" spans="1:2" ht="25.5">
      <c r="A13" s="14" t="s">
        <v>15</v>
      </c>
      <c r="B13" s="3">
        <v>527.5</v>
      </c>
    </row>
    <row r="14" spans="1:2" ht="25.5">
      <c r="A14" s="14" t="s">
        <v>16</v>
      </c>
      <c r="B14" s="3">
        <v>118</v>
      </c>
    </row>
  </sheetData>
  <sheetProtection/>
  <mergeCells count="7">
    <mergeCell ref="A1:A2"/>
    <mergeCell ref="E1:E2"/>
    <mergeCell ref="F1:F2"/>
    <mergeCell ref="G1:G2"/>
    <mergeCell ref="H1:H2"/>
    <mergeCell ref="D1:D2"/>
    <mergeCell ref="B1:C1"/>
  </mergeCells>
  <printOptions/>
  <pageMargins left="0.5" right="0.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3.8515625" style="0" customWidth="1"/>
    <col min="2" max="2" width="11.7109375" style="0" bestFit="1" customWidth="1"/>
    <col min="3" max="3" width="13.421875" style="0" customWidth="1"/>
    <col min="4" max="4" width="13.28125" style="0" bestFit="1" customWidth="1"/>
    <col min="5" max="5" width="13.140625" style="0" bestFit="1" customWidth="1"/>
    <col min="6" max="6" width="15.140625" style="0" customWidth="1"/>
    <col min="7" max="7" width="14.28125" style="0" bestFit="1" customWidth="1"/>
  </cols>
  <sheetData>
    <row r="3" spans="1:11" ht="18" customHeight="1">
      <c r="A3" s="20" t="s">
        <v>19</v>
      </c>
      <c r="B3" s="20"/>
      <c r="C3" s="20"/>
      <c r="D3" s="20"/>
      <c r="E3" s="20"/>
      <c r="F3" s="20"/>
      <c r="G3" s="20"/>
      <c r="I3" s="21" t="s">
        <v>20</v>
      </c>
      <c r="J3" s="21"/>
      <c r="K3" s="21"/>
    </row>
    <row r="4" spans="1:11" ht="29.25" customHeight="1">
      <c r="A4" s="5" t="s">
        <v>21</v>
      </c>
      <c r="B4" s="5" t="s">
        <v>22</v>
      </c>
      <c r="C4" s="15" t="s">
        <v>23</v>
      </c>
      <c r="D4" s="5" t="s">
        <v>24</v>
      </c>
      <c r="E4" s="5" t="s">
        <v>25</v>
      </c>
      <c r="F4" s="15" t="s">
        <v>26</v>
      </c>
      <c r="G4" s="5" t="s">
        <v>27</v>
      </c>
      <c r="I4" s="5" t="s">
        <v>28</v>
      </c>
      <c r="J4" s="15" t="s">
        <v>29</v>
      </c>
      <c r="K4" s="5" t="s">
        <v>30</v>
      </c>
    </row>
    <row r="5" spans="1:11" ht="12.75">
      <c r="A5" s="1" t="s">
        <v>31</v>
      </c>
      <c r="B5" s="1">
        <v>7</v>
      </c>
      <c r="C5" s="1">
        <v>0</v>
      </c>
      <c r="D5" s="1">
        <v>29</v>
      </c>
      <c r="E5" s="1">
        <f>B5*$I$5+C5*$J$5+D5*$K$5</f>
        <v>179</v>
      </c>
      <c r="F5" s="1">
        <v>300</v>
      </c>
      <c r="G5" s="22">
        <f aca="true" t="shared" si="0" ref="G5:G11">E5*F5/100</f>
        <v>537</v>
      </c>
      <c r="I5" s="23">
        <v>9</v>
      </c>
      <c r="J5" s="23">
        <v>4</v>
      </c>
      <c r="K5" s="23">
        <v>4</v>
      </c>
    </row>
    <row r="6" spans="1:7" ht="12.75">
      <c r="A6" s="1" t="s">
        <v>32</v>
      </c>
      <c r="B6" s="1">
        <v>0</v>
      </c>
      <c r="C6" s="1">
        <v>21</v>
      </c>
      <c r="D6" s="1">
        <v>2</v>
      </c>
      <c r="E6" s="1">
        <f aca="true" t="shared" si="1" ref="E6:E11">B6*$I$5+C6*$J$5+D6*$K$5</f>
        <v>92</v>
      </c>
      <c r="F6" s="1">
        <v>70</v>
      </c>
      <c r="G6" s="22">
        <f t="shared" si="0"/>
        <v>64.4</v>
      </c>
    </row>
    <row r="7" spans="1:7" ht="12.75">
      <c r="A7" s="1" t="s">
        <v>33</v>
      </c>
      <c r="B7" s="1">
        <v>81</v>
      </c>
      <c r="C7" s="1">
        <v>0</v>
      </c>
      <c r="D7" s="1">
        <v>1</v>
      </c>
      <c r="E7" s="1">
        <f t="shared" si="1"/>
        <v>733</v>
      </c>
      <c r="F7" s="1">
        <v>50</v>
      </c>
      <c r="G7" s="22">
        <f t="shared" si="0"/>
        <v>366.5</v>
      </c>
    </row>
    <row r="8" spans="1:7" ht="12.75">
      <c r="A8" s="1" t="s">
        <v>34</v>
      </c>
      <c r="B8" s="1">
        <v>21</v>
      </c>
      <c r="C8" s="1">
        <v>4</v>
      </c>
      <c r="D8" s="1">
        <v>14</v>
      </c>
      <c r="E8" s="1">
        <f t="shared" si="1"/>
        <v>261</v>
      </c>
      <c r="F8" s="1">
        <v>80</v>
      </c>
      <c r="G8" s="22">
        <f t="shared" si="0"/>
        <v>208.8</v>
      </c>
    </row>
    <row r="9" spans="1:7" ht="12.75">
      <c r="A9" s="1" t="s">
        <v>35</v>
      </c>
      <c r="B9" s="1">
        <v>0</v>
      </c>
      <c r="C9" s="1">
        <v>5</v>
      </c>
      <c r="D9" s="1">
        <v>1</v>
      </c>
      <c r="E9" s="1">
        <f t="shared" si="1"/>
        <v>24</v>
      </c>
      <c r="F9" s="1">
        <v>250</v>
      </c>
      <c r="G9" s="22">
        <f t="shared" si="0"/>
        <v>60</v>
      </c>
    </row>
    <row r="10" spans="1:7" ht="12.75">
      <c r="A10" s="1" t="s">
        <v>36</v>
      </c>
      <c r="B10" s="1">
        <v>0</v>
      </c>
      <c r="C10" s="1">
        <v>23</v>
      </c>
      <c r="D10" s="1">
        <v>1</v>
      </c>
      <c r="E10" s="1">
        <f t="shared" si="1"/>
        <v>96</v>
      </c>
      <c r="F10" s="1">
        <v>200</v>
      </c>
      <c r="G10" s="22">
        <f t="shared" si="0"/>
        <v>192</v>
      </c>
    </row>
    <row r="11" spans="1:7" ht="12.75">
      <c r="A11" s="1" t="s">
        <v>37</v>
      </c>
      <c r="B11" s="1">
        <v>0</v>
      </c>
      <c r="C11" s="1">
        <v>9</v>
      </c>
      <c r="D11" s="1">
        <v>0</v>
      </c>
      <c r="E11" s="1">
        <f t="shared" si="1"/>
        <v>36</v>
      </c>
      <c r="F11" s="1">
        <v>250</v>
      </c>
      <c r="G11" s="22">
        <f t="shared" si="0"/>
        <v>90</v>
      </c>
    </row>
    <row r="12" spans="5:7" ht="12.75">
      <c r="E12" s="1" t="s">
        <v>9</v>
      </c>
      <c r="F12" s="1">
        <f>SUM(F5:F11)</f>
        <v>1200</v>
      </c>
      <c r="G12" s="22">
        <f>SUM(G5:G11)</f>
        <v>1518.7</v>
      </c>
    </row>
    <row r="14" spans="1:3" ht="12.75">
      <c r="A14" s="21" t="s">
        <v>38</v>
      </c>
      <c r="B14" s="21"/>
      <c r="C14" s="21"/>
    </row>
    <row r="15" spans="1:3" ht="12.75">
      <c r="A15" s="1" t="s">
        <v>39</v>
      </c>
      <c r="B15" s="1" t="s">
        <v>40</v>
      </c>
      <c r="C15" s="1" t="s">
        <v>41</v>
      </c>
    </row>
    <row r="16" spans="1:3" ht="12.75">
      <c r="A16" s="1">
        <f>B10*$F$10/100+B8*$F$8/100+B7*$F$7/100+B9*$F$9/100+B6*$F$6/100+B5*$F$5/100+B11*$F$11/100</f>
        <v>78.3</v>
      </c>
      <c r="B16" s="1">
        <f>C10*$F$10/100+C8*$F$8/100+C7*$F$7/100+C9*$F$9/100+C6*$F$6/100+C5*$F$5/100+C11*$F$11/100</f>
        <v>98.9</v>
      </c>
      <c r="C16" s="1">
        <f>D10*$F$10/100+D8*$F$8/100+D7*$F$7/100+D9*$F$9/100+D6*$F$6/100+D5*$F$5/100+D11*$F$11/100</f>
        <v>104.6</v>
      </c>
    </row>
    <row r="17" spans="1:3" ht="12.75">
      <c r="A17" s="24" t="s">
        <v>42</v>
      </c>
      <c r="B17" s="25"/>
      <c r="C17" s="26"/>
    </row>
    <row r="18" spans="1:3" ht="12.75">
      <c r="A18" s="4">
        <f>A16/SUM($F$5:$F$11)</f>
        <v>0.06525</v>
      </c>
      <c r="B18" s="4">
        <f>B16/SUM($F$5:$F$11)</f>
        <v>0.08241666666666667</v>
      </c>
      <c r="C18" s="4">
        <f>C16/SUM($F$5:$F$11)</f>
        <v>0.08716666666666666</v>
      </c>
    </row>
  </sheetData>
  <sheetProtection/>
  <mergeCells count="4">
    <mergeCell ref="A3:G3"/>
    <mergeCell ref="I3:K3"/>
    <mergeCell ref="A14:C14"/>
    <mergeCell ref="A17:C1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8" width="11.140625" style="0" customWidth="1"/>
  </cols>
  <sheetData>
    <row r="1" ht="13.5" thickBot="1">
      <c r="A1" t="s">
        <v>43</v>
      </c>
    </row>
    <row r="2" spans="1:5" ht="12.75">
      <c r="A2" s="27"/>
      <c r="B2" s="28" t="s">
        <v>44</v>
      </c>
      <c r="C2" s="28" t="s">
        <v>45</v>
      </c>
      <c r="D2" s="28" t="s">
        <v>46</v>
      </c>
      <c r="E2" s="29" t="s">
        <v>47</v>
      </c>
    </row>
    <row r="3" spans="1:5" ht="12.75">
      <c r="A3" s="30" t="s">
        <v>48</v>
      </c>
      <c r="B3" s="31">
        <v>2</v>
      </c>
      <c r="C3" s="31">
        <v>0</v>
      </c>
      <c r="D3" s="31">
        <v>4</v>
      </c>
      <c r="E3" s="32">
        <v>5</v>
      </c>
    </row>
    <row r="4" spans="1:5" ht="12.75">
      <c r="A4" s="30" t="s">
        <v>49</v>
      </c>
      <c r="B4" s="31">
        <v>1.2</v>
      </c>
      <c r="C4" s="31">
        <v>2</v>
      </c>
      <c r="D4" s="31">
        <v>3</v>
      </c>
      <c r="E4" s="32">
        <v>2</v>
      </c>
    </row>
    <row r="5" spans="1:5" ht="12.75">
      <c r="A5" s="30" t="s">
        <v>50</v>
      </c>
      <c r="B5" s="31">
        <v>1</v>
      </c>
      <c r="C5" s="31">
        <v>5</v>
      </c>
      <c r="D5" s="31">
        <v>1</v>
      </c>
      <c r="E5" s="32">
        <v>3</v>
      </c>
    </row>
    <row r="6" spans="1:5" ht="12.75">
      <c r="A6" s="30" t="s">
        <v>51</v>
      </c>
      <c r="B6" s="31">
        <v>3</v>
      </c>
      <c r="C6" s="31">
        <v>4.7</v>
      </c>
      <c r="D6" s="31">
        <v>2</v>
      </c>
      <c r="E6" s="32">
        <v>2.5</v>
      </c>
    </row>
    <row r="7" spans="1:5" ht="12.75">
      <c r="A7" s="30" t="s">
        <v>52</v>
      </c>
      <c r="B7" s="31">
        <v>5</v>
      </c>
      <c r="C7" s="31">
        <v>8</v>
      </c>
      <c r="D7" s="31">
        <v>2</v>
      </c>
      <c r="E7" s="32">
        <v>5</v>
      </c>
    </row>
    <row r="8" spans="1:5" ht="13.5" thickBot="1">
      <c r="A8" s="30" t="s">
        <v>53</v>
      </c>
      <c r="B8" s="31">
        <v>4</v>
      </c>
      <c r="C8" s="31">
        <v>1</v>
      </c>
      <c r="D8" s="31">
        <v>3</v>
      </c>
      <c r="E8" s="32">
        <v>3</v>
      </c>
    </row>
    <row r="9" spans="1:5" ht="13.5" thickBot="1">
      <c r="A9" s="33" t="s">
        <v>54</v>
      </c>
      <c r="B9" s="34">
        <f>24-SUM(B3:B8)</f>
        <v>7.800000000000001</v>
      </c>
      <c r="C9" s="34">
        <f>24-SUM(C3:C8)</f>
        <v>3.3000000000000007</v>
      </c>
      <c r="D9" s="34">
        <f>24-SUM(D3:D8)</f>
        <v>9</v>
      </c>
      <c r="E9" s="35">
        <f>24-SUM(E3:E8)</f>
        <v>3.5</v>
      </c>
    </row>
    <row r="11" ht="12.75">
      <c r="A11" t="s">
        <v>55</v>
      </c>
    </row>
    <row r="12" spans="1:8" ht="13.5" thickBot="1">
      <c r="A12" s="36"/>
      <c r="B12" s="37" t="s">
        <v>44</v>
      </c>
      <c r="C12" s="37" t="s">
        <v>45</v>
      </c>
      <c r="D12" s="37" t="s">
        <v>46</v>
      </c>
      <c r="E12" s="37" t="s">
        <v>47</v>
      </c>
      <c r="F12" s="37" t="s">
        <v>56</v>
      </c>
      <c r="G12" s="37" t="s">
        <v>57</v>
      </c>
      <c r="H12" s="37" t="s">
        <v>58</v>
      </c>
    </row>
    <row r="13" spans="1:8" ht="12.75">
      <c r="A13" s="38" t="s">
        <v>48</v>
      </c>
      <c r="B13" s="39">
        <f>B3/24</f>
        <v>0.08333333333333333</v>
      </c>
      <c r="C13" s="39">
        <f>C3/24</f>
        <v>0</v>
      </c>
      <c r="D13" s="39">
        <f>D3/24</f>
        <v>0.16666666666666666</v>
      </c>
      <c r="E13" s="39">
        <f>E3/24</f>
        <v>0.20833333333333334</v>
      </c>
      <c r="F13" s="40">
        <f>MAX(B13:E13)</f>
        <v>0.20833333333333334</v>
      </c>
      <c r="G13" s="40">
        <f>MIN(B13:E13)</f>
        <v>0</v>
      </c>
      <c r="H13" s="40">
        <f>AVERAGE(B13:E13)</f>
        <v>0.11458333333333334</v>
      </c>
    </row>
    <row r="14" spans="1:8" ht="12.75">
      <c r="A14" s="38" t="s">
        <v>49</v>
      </c>
      <c r="B14" s="39">
        <f aca="true" t="shared" si="0" ref="B14:E19">B4/24</f>
        <v>0.049999999999999996</v>
      </c>
      <c r="C14" s="39">
        <f t="shared" si="0"/>
        <v>0.08333333333333333</v>
      </c>
      <c r="D14" s="39">
        <f t="shared" si="0"/>
        <v>0.125</v>
      </c>
      <c r="E14" s="39">
        <f t="shared" si="0"/>
        <v>0.08333333333333333</v>
      </c>
      <c r="F14" s="40">
        <f aca="true" t="shared" si="1" ref="F14:F19">MAX(B14:E14)</f>
        <v>0.125</v>
      </c>
      <c r="G14" s="40">
        <f aca="true" t="shared" si="2" ref="G14:G19">MIN(B14:E14)</f>
        <v>0.049999999999999996</v>
      </c>
      <c r="H14" s="40">
        <f aca="true" t="shared" si="3" ref="H14:H19">AVERAGE(B14:E14)</f>
        <v>0.08541666666666665</v>
      </c>
    </row>
    <row r="15" spans="1:8" ht="12.75">
      <c r="A15" s="38" t="s">
        <v>50</v>
      </c>
      <c r="B15" s="39">
        <f t="shared" si="0"/>
        <v>0.041666666666666664</v>
      </c>
      <c r="C15" s="39">
        <f t="shared" si="0"/>
        <v>0.20833333333333334</v>
      </c>
      <c r="D15" s="39">
        <f t="shared" si="0"/>
        <v>0.041666666666666664</v>
      </c>
      <c r="E15" s="39">
        <f t="shared" si="0"/>
        <v>0.125</v>
      </c>
      <c r="F15" s="40">
        <f t="shared" si="1"/>
        <v>0.20833333333333334</v>
      </c>
      <c r="G15" s="40">
        <f t="shared" si="2"/>
        <v>0.041666666666666664</v>
      </c>
      <c r="H15" s="40">
        <f t="shared" si="3"/>
        <v>0.10416666666666667</v>
      </c>
    </row>
    <row r="16" spans="1:8" ht="12.75">
      <c r="A16" s="38" t="s">
        <v>51</v>
      </c>
      <c r="B16" s="39">
        <f t="shared" si="0"/>
        <v>0.125</v>
      </c>
      <c r="C16" s="39">
        <f t="shared" si="0"/>
        <v>0.19583333333333333</v>
      </c>
      <c r="D16" s="39">
        <f t="shared" si="0"/>
        <v>0.08333333333333333</v>
      </c>
      <c r="E16" s="39">
        <f t="shared" si="0"/>
        <v>0.10416666666666667</v>
      </c>
      <c r="F16" s="40">
        <f t="shared" si="1"/>
        <v>0.19583333333333333</v>
      </c>
      <c r="G16" s="40">
        <f t="shared" si="2"/>
        <v>0.08333333333333333</v>
      </c>
      <c r="H16" s="40">
        <f t="shared" si="3"/>
        <v>0.12708333333333333</v>
      </c>
    </row>
    <row r="17" spans="1:8" ht="12.75">
      <c r="A17" s="38" t="s">
        <v>52</v>
      </c>
      <c r="B17" s="39">
        <f t="shared" si="0"/>
        <v>0.20833333333333334</v>
      </c>
      <c r="C17" s="39">
        <f t="shared" si="0"/>
        <v>0.3333333333333333</v>
      </c>
      <c r="D17" s="39">
        <f t="shared" si="0"/>
        <v>0.08333333333333333</v>
      </c>
      <c r="E17" s="39">
        <f t="shared" si="0"/>
        <v>0.20833333333333334</v>
      </c>
      <c r="F17" s="40">
        <f t="shared" si="1"/>
        <v>0.3333333333333333</v>
      </c>
      <c r="G17" s="40">
        <f t="shared" si="2"/>
        <v>0.08333333333333333</v>
      </c>
      <c r="H17" s="40">
        <f t="shared" si="3"/>
        <v>0.20833333333333334</v>
      </c>
    </row>
    <row r="18" spans="1:8" ht="12.75">
      <c r="A18" s="38" t="s">
        <v>53</v>
      </c>
      <c r="B18" s="39">
        <f t="shared" si="0"/>
        <v>0.16666666666666666</v>
      </c>
      <c r="C18" s="39">
        <f t="shared" si="0"/>
        <v>0.041666666666666664</v>
      </c>
      <c r="D18" s="39">
        <f t="shared" si="0"/>
        <v>0.125</v>
      </c>
      <c r="E18" s="39">
        <f t="shared" si="0"/>
        <v>0.125</v>
      </c>
      <c r="F18" s="40">
        <f t="shared" si="1"/>
        <v>0.16666666666666666</v>
      </c>
      <c r="G18" s="40">
        <f t="shared" si="2"/>
        <v>0.041666666666666664</v>
      </c>
      <c r="H18" s="40">
        <f t="shared" si="3"/>
        <v>0.11458333333333333</v>
      </c>
    </row>
    <row r="19" spans="1:8" ht="12.75">
      <c r="A19" s="38" t="s">
        <v>54</v>
      </c>
      <c r="B19" s="39">
        <f t="shared" si="0"/>
        <v>0.325</v>
      </c>
      <c r="C19" s="39">
        <f t="shared" si="0"/>
        <v>0.13750000000000004</v>
      </c>
      <c r="D19" s="39">
        <f t="shared" si="0"/>
        <v>0.375</v>
      </c>
      <c r="E19" s="39">
        <f t="shared" si="0"/>
        <v>0.14583333333333334</v>
      </c>
      <c r="F19" s="40">
        <f t="shared" si="1"/>
        <v>0.375</v>
      </c>
      <c r="G19" s="40">
        <f t="shared" si="2"/>
        <v>0.13750000000000004</v>
      </c>
      <c r="H19" s="40">
        <f t="shared" si="3"/>
        <v>0.24583333333333335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9.140625" style="42" customWidth="1"/>
    <col min="2" max="2" width="16.7109375" style="42" customWidth="1"/>
    <col min="3" max="16384" width="9.140625" style="42" customWidth="1"/>
  </cols>
  <sheetData>
    <row r="1" spans="1:7" ht="20.25">
      <c r="A1" s="41" t="s">
        <v>59</v>
      </c>
      <c r="B1" s="41"/>
      <c r="C1" s="41"/>
      <c r="D1" s="41"/>
      <c r="E1" s="41"/>
      <c r="F1" s="41"/>
      <c r="G1" s="41"/>
    </row>
    <row r="2" ht="34.5" customHeight="1" thickBot="1"/>
    <row r="3" spans="1:7" ht="16.5" thickTop="1">
      <c r="A3" s="43"/>
      <c r="B3" s="44"/>
      <c r="C3" s="45" t="s">
        <v>60</v>
      </c>
      <c r="D3" s="45"/>
      <c r="E3" s="45"/>
      <c r="F3" s="45"/>
      <c r="G3" s="46" t="s">
        <v>61</v>
      </c>
    </row>
    <row r="4" spans="1:7" ht="16.5" thickBot="1">
      <c r="A4" s="47"/>
      <c r="B4" s="48"/>
      <c r="C4" s="49" t="s">
        <v>62</v>
      </c>
      <c r="D4" s="49" t="s">
        <v>63</v>
      </c>
      <c r="E4" s="49" t="s">
        <v>64</v>
      </c>
      <c r="F4" s="49" t="s">
        <v>65</v>
      </c>
      <c r="G4" s="50"/>
    </row>
    <row r="5" spans="1:7" ht="16.5" thickTop="1">
      <c r="A5" s="51">
        <v>1986</v>
      </c>
      <c r="B5" s="52" t="s">
        <v>66</v>
      </c>
      <c r="C5" s="53">
        <v>315</v>
      </c>
      <c r="D5" s="53">
        <v>289</v>
      </c>
      <c r="E5" s="53">
        <v>345</v>
      </c>
      <c r="F5" s="53">
        <v>250</v>
      </c>
      <c r="G5" s="54">
        <f>SUM(C5:F5)</f>
        <v>1199</v>
      </c>
    </row>
    <row r="6" spans="1:7" ht="15.75">
      <c r="A6" s="55"/>
      <c r="B6" s="56" t="s">
        <v>67</v>
      </c>
      <c r="C6" s="57">
        <v>216</v>
      </c>
      <c r="D6" s="57">
        <v>312</v>
      </c>
      <c r="E6" s="57">
        <v>367</v>
      </c>
      <c r="F6" s="57">
        <v>315</v>
      </c>
      <c r="G6" s="58">
        <f>SUM(C6:F6)</f>
        <v>1210</v>
      </c>
    </row>
    <row r="7" spans="1:7" ht="15.75">
      <c r="A7" s="55"/>
      <c r="B7" s="56" t="s">
        <v>61</v>
      </c>
      <c r="C7" s="57">
        <f>SUM(C5:C6)</f>
        <v>531</v>
      </c>
      <c r="D7" s="57">
        <f>SUM(D5:D6)</f>
        <v>601</v>
      </c>
      <c r="E7" s="57">
        <f>SUM(E5:E6)</f>
        <v>712</v>
      </c>
      <c r="F7" s="57">
        <f>SUM(F5:F6)</f>
        <v>565</v>
      </c>
      <c r="G7" s="58">
        <f>SUM(G5:G6)</f>
        <v>2409</v>
      </c>
    </row>
    <row r="8" spans="1:7" ht="31.5" customHeight="1">
      <c r="A8" s="55"/>
      <c r="B8" s="59" t="s">
        <v>68</v>
      </c>
      <c r="C8" s="60">
        <f>C5/C6</f>
        <v>1.4583333333333333</v>
      </c>
      <c r="D8" s="60">
        <f>D5/D6</f>
        <v>0.9262820512820513</v>
      </c>
      <c r="E8" s="60">
        <f>E5/E6</f>
        <v>0.9400544959128065</v>
      </c>
      <c r="F8" s="60">
        <f>F5/F6</f>
        <v>0.7936507936507936</v>
      </c>
      <c r="G8" s="61">
        <f>G5/G6</f>
        <v>0.990909090909091</v>
      </c>
    </row>
    <row r="9" spans="1:7" ht="15.75">
      <c r="A9" s="55">
        <v>2001</v>
      </c>
      <c r="B9" s="56" t="s">
        <v>66</v>
      </c>
      <c r="C9" s="57">
        <v>288</v>
      </c>
      <c r="D9" s="57">
        <v>278</v>
      </c>
      <c r="E9" s="57">
        <v>332</v>
      </c>
      <c r="F9" s="57">
        <v>213</v>
      </c>
      <c r="G9" s="58">
        <f>SUM(C9:F9)</f>
        <v>1111</v>
      </c>
    </row>
    <row r="10" spans="1:7" ht="15.75">
      <c r="A10" s="55"/>
      <c r="B10" s="56" t="s">
        <v>67</v>
      </c>
      <c r="C10" s="57">
        <v>188</v>
      </c>
      <c r="D10" s="57">
        <v>311</v>
      </c>
      <c r="E10" s="57">
        <v>380</v>
      </c>
      <c r="F10" s="57">
        <v>286</v>
      </c>
      <c r="G10" s="58">
        <f>SUM(C10:F10)</f>
        <v>1165</v>
      </c>
    </row>
    <row r="11" spans="1:7" ht="15.75">
      <c r="A11" s="55"/>
      <c r="B11" s="56" t="s">
        <v>61</v>
      </c>
      <c r="C11" s="57">
        <f>SUM(C9:C10)</f>
        <v>476</v>
      </c>
      <c r="D11" s="57">
        <f>SUM(D9:D10)</f>
        <v>589</v>
      </c>
      <c r="E11" s="57">
        <f>SUM(E9:E10)</f>
        <v>712</v>
      </c>
      <c r="F11" s="57">
        <f>SUM(F9:F10)</f>
        <v>499</v>
      </c>
      <c r="G11" s="58">
        <f>SUM(G9:G10)</f>
        <v>2276</v>
      </c>
    </row>
    <row r="12" spans="1:7" ht="24.75">
      <c r="A12" s="55"/>
      <c r="B12" s="59" t="s">
        <v>68</v>
      </c>
      <c r="C12" s="60">
        <f>C9/C10</f>
        <v>1.5319148936170213</v>
      </c>
      <c r="D12" s="60">
        <f>D9/D10</f>
        <v>0.8938906752411575</v>
      </c>
      <c r="E12" s="60">
        <f>E9/E10</f>
        <v>0.8736842105263158</v>
      </c>
      <c r="F12" s="60">
        <f>F9/F10</f>
        <v>0.7447552447552448</v>
      </c>
      <c r="G12" s="61">
        <f>G9/G10</f>
        <v>0.9536480686695279</v>
      </c>
    </row>
    <row r="13" spans="1:7" ht="15.75">
      <c r="A13" s="62" t="s">
        <v>69</v>
      </c>
      <c r="B13" s="56" t="s">
        <v>66</v>
      </c>
      <c r="C13" s="57">
        <f aca="true" t="shared" si="0" ref="C13:F14">C5-C9</f>
        <v>27</v>
      </c>
      <c r="D13" s="57">
        <f t="shared" si="0"/>
        <v>11</v>
      </c>
      <c r="E13" s="57">
        <f t="shared" si="0"/>
        <v>13</v>
      </c>
      <c r="F13" s="57">
        <f t="shared" si="0"/>
        <v>37</v>
      </c>
      <c r="G13" s="58">
        <f>SUM(C13:F13)</f>
        <v>88</v>
      </c>
    </row>
    <row r="14" spans="1:7" ht="15.75">
      <c r="A14" s="62"/>
      <c r="B14" s="56" t="s">
        <v>67</v>
      </c>
      <c r="C14" s="57">
        <f t="shared" si="0"/>
        <v>28</v>
      </c>
      <c r="D14" s="57">
        <f t="shared" si="0"/>
        <v>1</v>
      </c>
      <c r="E14" s="57">
        <f t="shared" si="0"/>
        <v>-13</v>
      </c>
      <c r="F14" s="57">
        <f t="shared" si="0"/>
        <v>29</v>
      </c>
      <c r="G14" s="58">
        <f>SUM(C14:F14)</f>
        <v>45</v>
      </c>
    </row>
    <row r="15" spans="1:7" ht="15.75">
      <c r="A15" s="62"/>
      <c r="B15" s="56" t="s">
        <v>61</v>
      </c>
      <c r="C15" s="57">
        <f>SUM(C13:C14)</f>
        <v>55</v>
      </c>
      <c r="D15" s="57">
        <f>SUM(D13:D14)</f>
        <v>12</v>
      </c>
      <c r="E15" s="57">
        <f>SUM(E13:E14)</f>
        <v>0</v>
      </c>
      <c r="F15" s="57">
        <f>SUM(F13:F14)</f>
        <v>66</v>
      </c>
      <c r="G15" s="58">
        <f>SUM(G13:G14)</f>
        <v>133</v>
      </c>
    </row>
    <row r="16" spans="1:7" ht="25.5" thickBot="1">
      <c r="A16" s="63"/>
      <c r="B16" s="64" t="s">
        <v>68</v>
      </c>
      <c r="C16" s="65">
        <f>ABS(C13/C14)</f>
        <v>0.9642857142857143</v>
      </c>
      <c r="D16" s="65">
        <f>ABS(D13/D14)</f>
        <v>11</v>
      </c>
      <c r="E16" s="65">
        <f>ABS(E13/E14)</f>
        <v>1</v>
      </c>
      <c r="F16" s="65">
        <f>ABS(F13/F14)</f>
        <v>1.2758620689655173</v>
      </c>
      <c r="G16" s="66">
        <f>G13/G14</f>
        <v>1.9555555555555555</v>
      </c>
    </row>
    <row r="17" ht="16.5" thickTop="1"/>
  </sheetData>
  <sheetProtection/>
  <mergeCells count="7">
    <mergeCell ref="A13:A16"/>
    <mergeCell ref="A1:G1"/>
    <mergeCell ref="A3:B4"/>
    <mergeCell ref="C3:F3"/>
    <mergeCell ref="G3:G4"/>
    <mergeCell ref="A5:A8"/>
    <mergeCell ref="A9:A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7.7109375" style="79" customWidth="1"/>
    <col min="2" max="2" width="7.140625" style="79" bestFit="1" customWidth="1"/>
    <col min="3" max="3" width="15.7109375" style="79" bestFit="1" customWidth="1"/>
    <col min="4" max="4" width="12.00390625" style="79" customWidth="1"/>
    <col min="5" max="5" width="12.00390625" style="79" bestFit="1" customWidth="1"/>
    <col min="6" max="6" width="6.57421875" style="79" customWidth="1"/>
    <col min="7" max="7" width="12.140625" style="79" bestFit="1" customWidth="1"/>
    <col min="8" max="9" width="9.140625" style="79" customWidth="1"/>
    <col min="10" max="10" width="14.00390625" style="79" bestFit="1" customWidth="1"/>
    <col min="11" max="16384" width="9.140625" style="79" customWidth="1"/>
  </cols>
  <sheetData>
    <row r="1" spans="1:10" s="68" customFormat="1" ht="15">
      <c r="A1" s="67" t="s">
        <v>70</v>
      </c>
      <c r="B1" s="67" t="s">
        <v>71</v>
      </c>
      <c r="C1" s="67" t="s">
        <v>72</v>
      </c>
      <c r="D1" s="67" t="s">
        <v>73</v>
      </c>
      <c r="E1" s="67" t="s">
        <v>74</v>
      </c>
      <c r="G1" s="69"/>
      <c r="H1" s="70" t="s">
        <v>75</v>
      </c>
      <c r="I1" s="70" t="s">
        <v>76</v>
      </c>
      <c r="J1" s="71" t="s">
        <v>77</v>
      </c>
    </row>
    <row r="2" spans="1:10" ht="15">
      <c r="A2" s="72">
        <v>37622</v>
      </c>
      <c r="B2" s="73" t="s">
        <v>75</v>
      </c>
      <c r="C2" s="73">
        <v>420</v>
      </c>
      <c r="D2" s="74">
        <f>IF(C2+C3&gt;500,C2*$H$3+C3*$I$3+$J$2,C2*$H$2+C3*$I$2+$J$2)</f>
        <v>1636.3000000000002</v>
      </c>
      <c r="E2" s="75"/>
      <c r="F2" s="68"/>
      <c r="G2" s="76" t="s">
        <v>78</v>
      </c>
      <c r="H2" s="77">
        <v>0.64</v>
      </c>
      <c r="I2" s="77">
        <v>2.55</v>
      </c>
      <c r="J2" s="78">
        <v>126.23</v>
      </c>
    </row>
    <row r="3" spans="1:10" ht="15.75" thickBot="1">
      <c r="A3" s="80"/>
      <c r="B3" s="73" t="s">
        <v>76</v>
      </c>
      <c r="C3" s="73">
        <v>289</v>
      </c>
      <c r="D3" s="74"/>
      <c r="E3" s="75"/>
      <c r="F3" s="68"/>
      <c r="G3" s="81" t="s">
        <v>79</v>
      </c>
      <c r="H3" s="82">
        <v>0.96</v>
      </c>
      <c r="I3" s="82">
        <v>3.83</v>
      </c>
      <c r="J3" s="83"/>
    </row>
    <row r="4" spans="1:6" ht="15">
      <c r="A4" s="72">
        <v>37653</v>
      </c>
      <c r="B4" s="73" t="s">
        <v>75</v>
      </c>
      <c r="C4" s="73">
        <v>389</v>
      </c>
      <c r="D4" s="74">
        <f>IF(C4+C5&gt;500,C4*$H$3+C5*$I$3+$J$2,C4*$H$2+C5*$I$2+$J$2)</f>
        <v>1457.17</v>
      </c>
      <c r="E4" s="75"/>
      <c r="F4" s="68"/>
    </row>
    <row r="5" spans="1:6" ht="15">
      <c r="A5" s="80"/>
      <c r="B5" s="73" t="s">
        <v>76</v>
      </c>
      <c r="C5" s="73">
        <v>250</v>
      </c>
      <c r="D5" s="74"/>
      <c r="E5" s="75"/>
      <c r="F5" s="68"/>
    </row>
    <row r="6" spans="1:6" ht="15">
      <c r="A6" s="72">
        <v>37681</v>
      </c>
      <c r="B6" s="73" t="s">
        <v>75</v>
      </c>
      <c r="C6" s="73">
        <v>295</v>
      </c>
      <c r="D6" s="74">
        <f>IF(C6+C7&gt;500,C6*$H$3+C7*$I$3+$J$2,C6*$H$2+C7*$I$2+$J$2)</f>
        <v>1366.93</v>
      </c>
      <c r="E6" s="75"/>
      <c r="F6" s="68"/>
    </row>
    <row r="7" spans="1:6" ht="15">
      <c r="A7" s="80"/>
      <c r="B7" s="73" t="s">
        <v>76</v>
      </c>
      <c r="C7" s="73">
        <v>250</v>
      </c>
      <c r="D7" s="74"/>
      <c r="E7" s="75"/>
      <c r="F7" s="68"/>
    </row>
    <row r="8" spans="1:6" ht="15">
      <c r="A8" s="72">
        <v>37712</v>
      </c>
      <c r="B8" s="73" t="s">
        <v>75</v>
      </c>
      <c r="C8" s="73">
        <v>295</v>
      </c>
      <c r="D8" s="74">
        <f>IF(C8+C9&gt;500,C8*$H$3+C9*$I$3+$J$2,C8*$H$2+C9*$I$2+$J$2)</f>
        <v>1309.48</v>
      </c>
      <c r="E8" s="74">
        <f>AVERAGE(D2:D7)</f>
        <v>1486.8000000000002</v>
      </c>
      <c r="F8" s="84"/>
    </row>
    <row r="9" spans="1:6" ht="15">
      <c r="A9" s="80"/>
      <c r="B9" s="73" t="s">
        <v>76</v>
      </c>
      <c r="C9" s="73">
        <v>235</v>
      </c>
      <c r="D9" s="74"/>
      <c r="E9" s="80"/>
      <c r="F9" s="85"/>
    </row>
    <row r="10" spans="1:6" ht="15">
      <c r="A10" s="72">
        <v>37742</v>
      </c>
      <c r="B10" s="73" t="s">
        <v>75</v>
      </c>
      <c r="C10" s="73">
        <v>280</v>
      </c>
      <c r="D10" s="74">
        <f>IF(C10+C11&gt;500,C10*$H$3+C11*$I$3+$J$2,C10*$H$2+C11*$I$2+$J$2)</f>
        <v>853.6800000000001</v>
      </c>
      <c r="E10" s="74">
        <f>AVERAGE(D4:D9)</f>
        <v>1377.86</v>
      </c>
      <c r="F10" s="84"/>
    </row>
    <row r="11" spans="1:6" ht="15">
      <c r="A11" s="80"/>
      <c r="B11" s="73" t="s">
        <v>76</v>
      </c>
      <c r="C11" s="73">
        <v>215</v>
      </c>
      <c r="D11" s="74"/>
      <c r="E11" s="80"/>
      <c r="F11" s="85"/>
    </row>
    <row r="12" spans="1:6" ht="15">
      <c r="A12" s="72">
        <v>37773</v>
      </c>
      <c r="B12" s="73" t="s">
        <v>75</v>
      </c>
      <c r="C12" s="73">
        <v>282</v>
      </c>
      <c r="D12" s="74">
        <f>IF(C12+C13&gt;500,C12*$H$3+C13*$I$3+$J$2,C12*$H$2+C13*$I$2+$J$2)</f>
        <v>862.61</v>
      </c>
      <c r="E12" s="74">
        <f>AVERAGE(D6:D11)</f>
        <v>1176.6966666666667</v>
      </c>
      <c r="F12" s="84"/>
    </row>
    <row r="13" spans="1:6" ht="15">
      <c r="A13" s="80"/>
      <c r="B13" s="73" t="s">
        <v>76</v>
      </c>
      <c r="C13" s="73">
        <v>218</v>
      </c>
      <c r="D13" s="74"/>
      <c r="E13" s="80"/>
      <c r="F13" s="85"/>
    </row>
    <row r="14" spans="1:6" ht="15">
      <c r="A14" s="72">
        <v>37803</v>
      </c>
      <c r="B14" s="73" t="s">
        <v>75</v>
      </c>
      <c r="C14" s="73">
        <v>255</v>
      </c>
      <c r="D14" s="74">
        <f>IF(C14+C15&gt;500,C14*$H$3+C15*$I$3+$J$2,C14*$H$2+C15*$I$2+$J$2)</f>
        <v>697.4300000000001</v>
      </c>
      <c r="E14" s="74">
        <f>AVERAGE(D8:D13)</f>
        <v>1008.59</v>
      </c>
      <c r="F14" s="84"/>
    </row>
    <row r="15" spans="1:6" ht="15">
      <c r="A15" s="80"/>
      <c r="B15" s="73" t="s">
        <v>76</v>
      </c>
      <c r="C15" s="73">
        <v>160</v>
      </c>
      <c r="D15" s="74"/>
      <c r="E15" s="80"/>
      <c r="F15" s="85"/>
    </row>
    <row r="16" spans="1:6" ht="15">
      <c r="A16" s="72">
        <v>37834</v>
      </c>
      <c r="B16" s="73" t="s">
        <v>75</v>
      </c>
      <c r="C16" s="73">
        <v>291</v>
      </c>
      <c r="D16" s="74">
        <f>IF(C16+C17&gt;500,C16*$H$3+C17*$I$3+$J$2,C16*$H$2+C17*$I$2+$J$2)</f>
        <v>771.47</v>
      </c>
      <c r="E16" s="74">
        <f>AVERAGE(D10:D15)</f>
        <v>804.5733333333334</v>
      </c>
      <c r="F16" s="84"/>
    </row>
    <row r="17" spans="1:6" ht="15">
      <c r="A17" s="80"/>
      <c r="B17" s="73" t="s">
        <v>76</v>
      </c>
      <c r="C17" s="73">
        <v>180</v>
      </c>
      <c r="D17" s="74"/>
      <c r="E17" s="80"/>
      <c r="F17" s="85"/>
    </row>
    <row r="18" spans="1:6" ht="15">
      <c r="A18" s="72">
        <v>37865</v>
      </c>
      <c r="B18" s="73" t="s">
        <v>75</v>
      </c>
      <c r="C18" s="73">
        <v>275</v>
      </c>
      <c r="D18" s="74">
        <f>IF(C18+C19&gt;500,C18*$H$3+C19*$I$3+$J$2,C18*$H$2+C19*$I$2+$J$2)</f>
        <v>807.13</v>
      </c>
      <c r="E18" s="74">
        <f>AVERAGE(D12:D17)</f>
        <v>777.1700000000001</v>
      </c>
      <c r="F18" s="84"/>
    </row>
    <row r="19" spans="1:6" ht="15">
      <c r="A19" s="80"/>
      <c r="B19" s="73" t="s">
        <v>76</v>
      </c>
      <c r="C19" s="73">
        <v>198</v>
      </c>
      <c r="D19" s="74"/>
      <c r="E19" s="80"/>
      <c r="F19" s="85"/>
    </row>
    <row r="20" spans="1:6" ht="15">
      <c r="A20" s="72">
        <v>37895</v>
      </c>
      <c r="B20" s="73" t="s">
        <v>75</v>
      </c>
      <c r="C20" s="73">
        <v>289</v>
      </c>
      <c r="D20" s="74">
        <f>IF(C20+C21&gt;500,C20*$H$3+C21*$I$3+$J$2,C20*$H$2+C21*$I$2+$J$2)</f>
        <v>1342.02</v>
      </c>
      <c r="E20" s="74">
        <f>AVERAGE(D14:D19)</f>
        <v>758.6766666666667</v>
      </c>
      <c r="F20" s="84"/>
    </row>
    <row r="21" spans="1:6" ht="15">
      <c r="A21" s="80"/>
      <c r="B21" s="73" t="s">
        <v>76</v>
      </c>
      <c r="C21" s="73">
        <v>245</v>
      </c>
      <c r="D21" s="74"/>
      <c r="E21" s="80"/>
      <c r="F21" s="85"/>
    </row>
    <row r="22" spans="1:6" ht="15">
      <c r="A22" s="72">
        <v>37926</v>
      </c>
      <c r="B22" s="73" t="s">
        <v>75</v>
      </c>
      <c r="C22" s="73">
        <v>392</v>
      </c>
      <c r="D22" s="74">
        <f>IF(C22+C23&gt;500,C22*$H$3+C23*$I$3+$J$2,C22*$H$2+C23*$I$2+$J$2)</f>
        <v>1617.08</v>
      </c>
      <c r="E22" s="74">
        <f>AVERAGE(D16:D21)</f>
        <v>973.54</v>
      </c>
      <c r="F22" s="84"/>
    </row>
    <row r="23" spans="1:6" ht="15">
      <c r="A23" s="80"/>
      <c r="B23" s="73" t="s">
        <v>76</v>
      </c>
      <c r="C23" s="73">
        <v>291</v>
      </c>
      <c r="D23" s="74"/>
      <c r="E23" s="80"/>
      <c r="F23" s="85"/>
    </row>
    <row r="24" spans="1:6" ht="15">
      <c r="A24" s="72">
        <v>37956</v>
      </c>
      <c r="B24" s="73" t="s">
        <v>75</v>
      </c>
      <c r="C24" s="73">
        <v>415</v>
      </c>
      <c r="D24" s="74">
        <f>IF(C24+C25&gt;500,C24*$H$3+C25*$I$3+$J$2,C24*$H$2+C25*$I$2+$J$2)</f>
        <v>1558.73</v>
      </c>
      <c r="E24" s="74">
        <f>AVERAGE(D18:D23)</f>
        <v>1255.41</v>
      </c>
      <c r="F24" s="84"/>
    </row>
    <row r="25" spans="1:6" ht="15">
      <c r="A25" s="80"/>
      <c r="B25" s="73" t="s">
        <v>76</v>
      </c>
      <c r="C25" s="73">
        <v>270</v>
      </c>
      <c r="D25" s="74"/>
      <c r="E25" s="80"/>
      <c r="F25" s="85"/>
    </row>
    <row r="47" ht="15">
      <c r="A47" s="79" t="s">
        <v>80</v>
      </c>
    </row>
    <row r="48" ht="15">
      <c r="A48" s="79" t="s">
        <v>81</v>
      </c>
    </row>
    <row r="49" ht="15">
      <c r="A49" s="79" t="s">
        <v>82</v>
      </c>
    </row>
  </sheetData>
  <sheetProtection/>
  <mergeCells count="37">
    <mergeCell ref="A22:A23"/>
    <mergeCell ref="D22:D23"/>
    <mergeCell ref="E22:E23"/>
    <mergeCell ref="A24:A25"/>
    <mergeCell ref="D24:D25"/>
    <mergeCell ref="E24:E25"/>
    <mergeCell ref="A18:A19"/>
    <mergeCell ref="D18:D19"/>
    <mergeCell ref="E18:E19"/>
    <mergeCell ref="A20:A21"/>
    <mergeCell ref="D20:D21"/>
    <mergeCell ref="E20:E21"/>
    <mergeCell ref="A14:A15"/>
    <mergeCell ref="D14:D15"/>
    <mergeCell ref="E14:E15"/>
    <mergeCell ref="A16:A17"/>
    <mergeCell ref="D16:D17"/>
    <mergeCell ref="E16:E17"/>
    <mergeCell ref="A10:A11"/>
    <mergeCell ref="D10:D11"/>
    <mergeCell ref="E10:E11"/>
    <mergeCell ref="A12:A13"/>
    <mergeCell ref="D12:D13"/>
    <mergeCell ref="E12:E13"/>
    <mergeCell ref="A6:A7"/>
    <mergeCell ref="D6:D7"/>
    <mergeCell ref="E6:E7"/>
    <mergeCell ref="A8:A9"/>
    <mergeCell ref="D8:D9"/>
    <mergeCell ref="E8:E9"/>
    <mergeCell ref="A2:A3"/>
    <mergeCell ref="D2:D3"/>
    <mergeCell ref="E2:E3"/>
    <mergeCell ref="J2:J3"/>
    <mergeCell ref="A4:A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7109375" style="87" customWidth="1"/>
    <col min="2" max="7" width="12.140625" style="87" customWidth="1"/>
    <col min="8" max="8" width="11.00390625" style="87" customWidth="1"/>
    <col min="9" max="16384" width="9.140625" style="87" customWidth="1"/>
  </cols>
  <sheetData>
    <row r="1" spans="1:8" ht="18.75">
      <c r="A1" s="86" t="s">
        <v>83</v>
      </c>
      <c r="B1" s="86"/>
      <c r="C1" s="86"/>
      <c r="D1" s="86"/>
      <c r="E1" s="86"/>
      <c r="F1" s="86"/>
      <c r="G1" s="86"/>
      <c r="H1" s="86"/>
    </row>
    <row r="2" spans="1:8" ht="16.5">
      <c r="A2" s="88"/>
      <c r="B2" s="88"/>
      <c r="C2" s="88"/>
      <c r="D2" s="88"/>
      <c r="E2" s="88"/>
      <c r="F2" s="88"/>
      <c r="G2" s="88"/>
      <c r="H2" s="88"/>
    </row>
    <row r="3" spans="1:8" ht="17.25" customHeight="1">
      <c r="A3" s="88"/>
      <c r="B3" s="89" t="s">
        <v>84</v>
      </c>
      <c r="C3" s="90"/>
      <c r="D3" s="88"/>
      <c r="E3" s="88"/>
      <c r="F3" s="88"/>
      <c r="G3" s="88"/>
      <c r="H3" s="88"/>
    </row>
    <row r="4" spans="1:8" ht="17.25" customHeight="1">
      <c r="A4" s="88"/>
      <c r="B4" s="91">
        <v>0.3333333333333333</v>
      </c>
      <c r="C4" s="91">
        <v>0.6875</v>
      </c>
      <c r="D4" s="88"/>
      <c r="E4" s="88"/>
      <c r="F4" s="88"/>
      <c r="G4" s="88"/>
      <c r="H4" s="88"/>
    </row>
    <row r="5" spans="1:8" ht="17.25" thickBot="1">
      <c r="A5" s="88"/>
      <c r="B5" s="88"/>
      <c r="C5" s="88"/>
      <c r="D5" s="88"/>
      <c r="E5" s="88"/>
      <c r="F5" s="88"/>
      <c r="G5" s="88"/>
      <c r="H5" s="88"/>
    </row>
    <row r="6" spans="1:8" ht="17.25" thickBot="1">
      <c r="A6" s="92" t="s">
        <v>85</v>
      </c>
      <c r="B6" s="93">
        <v>39559</v>
      </c>
      <c r="C6" s="93">
        <v>39560</v>
      </c>
      <c r="D6" s="93">
        <v>39561</v>
      </c>
      <c r="E6" s="93">
        <v>39562</v>
      </c>
      <c r="F6" s="93">
        <v>39563</v>
      </c>
      <c r="G6" s="94">
        <v>39564</v>
      </c>
      <c r="H6" s="95" t="s">
        <v>86</v>
      </c>
    </row>
    <row r="7" spans="1:8" ht="30.75" thickBot="1">
      <c r="A7" s="92" t="s">
        <v>87</v>
      </c>
      <c r="B7" s="96">
        <v>25</v>
      </c>
      <c r="C7" s="96">
        <v>16</v>
      </c>
      <c r="D7" s="96">
        <v>14</v>
      </c>
      <c r="E7" s="96">
        <v>28</v>
      </c>
      <c r="F7" s="96">
        <v>20</v>
      </c>
      <c r="G7" s="97">
        <v>10</v>
      </c>
      <c r="H7" s="98">
        <f>AVERAGE(B7:G7)</f>
        <v>18.833333333333332</v>
      </c>
    </row>
    <row r="8" spans="1:8" s="102" customFormat="1" ht="45.75" thickBot="1">
      <c r="A8" s="99" t="s">
        <v>88</v>
      </c>
      <c r="B8" s="100" t="str">
        <f>IF(B7&gt;=25,"0:20",($C$4-$B$4)/B7)</f>
        <v>0:20</v>
      </c>
      <c r="C8" s="100">
        <f>IF(C7&gt;25,"0:20",($C$4-$B$4)/C7)</f>
        <v>0.022135416666666668</v>
      </c>
      <c r="D8" s="100">
        <f>IF(D7&gt;25,"0:20",($C$4-$B$4)/D7)</f>
        <v>0.025297619047619048</v>
      </c>
      <c r="E8" s="100" t="str">
        <f>IF(E7&gt;25,"0:20",($C$4-$B$4)/E7)</f>
        <v>0:20</v>
      </c>
      <c r="F8" s="100">
        <f>IF(F7&gt;25,"0:20",($C$4-$B$4)/F7)</f>
        <v>0.017708333333333333</v>
      </c>
      <c r="G8" s="100">
        <f>IF(G7&gt;25,"0:20",($C$4-$B$4)/G7)</f>
        <v>0.035416666666666666</v>
      </c>
      <c r="H8" s="101">
        <f>AVERAGE(B8:G8)</f>
        <v>0.02513950892857143</v>
      </c>
    </row>
    <row r="9" spans="1:8" ht="16.5">
      <c r="A9" s="103">
        <v>1</v>
      </c>
      <c r="B9" s="104">
        <v>0.3333333333333333</v>
      </c>
      <c r="C9" s="104">
        <v>0.3333333333333333</v>
      </c>
      <c r="D9" s="104">
        <v>0.3333333333333333</v>
      </c>
      <c r="E9" s="104">
        <v>0.3333333333333333</v>
      </c>
      <c r="F9" s="104">
        <v>0.3333333333333333</v>
      </c>
      <c r="G9" s="104">
        <v>0.3333333333333333</v>
      </c>
      <c r="H9" s="88"/>
    </row>
    <row r="10" spans="1:8" ht="16.5">
      <c r="A10" s="103">
        <v>2</v>
      </c>
      <c r="B10" s="105">
        <f aca="true" t="shared" si="0" ref="B10:G25">B9+B$8</f>
        <v>0.3472222222222222</v>
      </c>
      <c r="C10" s="105">
        <f t="shared" si="0"/>
        <v>0.35546875</v>
      </c>
      <c r="D10" s="105">
        <f t="shared" si="0"/>
        <v>0.3586309523809524</v>
      </c>
      <c r="E10" s="105">
        <f t="shared" si="0"/>
        <v>0.3472222222222222</v>
      </c>
      <c r="F10" s="105">
        <f t="shared" si="0"/>
        <v>0.35104166666666664</v>
      </c>
      <c r="G10" s="105">
        <f t="shared" si="0"/>
        <v>0.36874999999999997</v>
      </c>
      <c r="H10" s="88"/>
    </row>
    <row r="11" spans="1:8" ht="16.5">
      <c r="A11" s="103">
        <v>3</v>
      </c>
      <c r="B11" s="105">
        <f aca="true" t="shared" si="1" ref="B11:B28">B10+$B$8</f>
        <v>0.3611111111111111</v>
      </c>
      <c r="C11" s="105">
        <f t="shared" si="0"/>
        <v>0.3776041666666667</v>
      </c>
      <c r="D11" s="105">
        <f t="shared" si="0"/>
        <v>0.38392857142857145</v>
      </c>
      <c r="E11" s="105">
        <f t="shared" si="0"/>
        <v>0.3611111111111111</v>
      </c>
      <c r="F11" s="105">
        <f t="shared" si="0"/>
        <v>0.36874999999999997</v>
      </c>
      <c r="G11" s="105">
        <f t="shared" si="0"/>
        <v>0.4041666666666666</v>
      </c>
      <c r="H11" s="88"/>
    </row>
    <row r="12" spans="1:8" ht="16.5">
      <c r="A12" s="103">
        <v>4</v>
      </c>
      <c r="B12" s="105">
        <f t="shared" si="1"/>
        <v>0.375</v>
      </c>
      <c r="C12" s="105">
        <f t="shared" si="0"/>
        <v>0.39973958333333337</v>
      </c>
      <c r="D12" s="105">
        <f t="shared" si="0"/>
        <v>0.4092261904761905</v>
      </c>
      <c r="E12" s="105">
        <f t="shared" si="0"/>
        <v>0.375</v>
      </c>
      <c r="F12" s="105">
        <f t="shared" si="0"/>
        <v>0.3864583333333333</v>
      </c>
      <c r="G12" s="105">
        <f t="shared" si="0"/>
        <v>0.43958333333333327</v>
      </c>
      <c r="H12" s="88"/>
    </row>
    <row r="13" spans="1:8" ht="16.5">
      <c r="A13" s="103">
        <v>5</v>
      </c>
      <c r="B13" s="105">
        <f t="shared" si="1"/>
        <v>0.3888888888888889</v>
      </c>
      <c r="C13" s="105">
        <f t="shared" si="0"/>
        <v>0.42187500000000006</v>
      </c>
      <c r="D13" s="105">
        <f t="shared" si="0"/>
        <v>0.4345238095238096</v>
      </c>
      <c r="E13" s="105">
        <f t="shared" si="0"/>
        <v>0.3888888888888889</v>
      </c>
      <c r="F13" s="105">
        <f t="shared" si="0"/>
        <v>0.4041666666666666</v>
      </c>
      <c r="G13" s="105">
        <f t="shared" si="0"/>
        <v>0.4749999999999999</v>
      </c>
      <c r="H13" s="88"/>
    </row>
    <row r="14" spans="1:8" ht="16.5">
      <c r="A14" s="103">
        <v>6</v>
      </c>
      <c r="B14" s="105">
        <f t="shared" si="1"/>
        <v>0.4027777777777778</v>
      </c>
      <c r="C14" s="105">
        <f t="shared" si="0"/>
        <v>0.44401041666666674</v>
      </c>
      <c r="D14" s="105">
        <f t="shared" si="0"/>
        <v>0.45982142857142866</v>
      </c>
      <c r="E14" s="105">
        <f t="shared" si="0"/>
        <v>0.4027777777777778</v>
      </c>
      <c r="F14" s="105">
        <f t="shared" si="0"/>
        <v>0.42187499999999994</v>
      </c>
      <c r="G14" s="105">
        <f t="shared" si="0"/>
        <v>0.5104166666666666</v>
      </c>
      <c r="H14" s="88"/>
    </row>
    <row r="15" spans="1:8" ht="16.5">
      <c r="A15" s="103">
        <v>7</v>
      </c>
      <c r="B15" s="105">
        <f t="shared" si="1"/>
        <v>0.4166666666666667</v>
      </c>
      <c r="C15" s="105">
        <f t="shared" si="0"/>
        <v>0.4661458333333334</v>
      </c>
      <c r="D15" s="105">
        <f t="shared" si="0"/>
        <v>0.4851190476190477</v>
      </c>
      <c r="E15" s="105">
        <f t="shared" si="0"/>
        <v>0.4166666666666667</v>
      </c>
      <c r="F15" s="105">
        <f t="shared" si="0"/>
        <v>0.43958333333333327</v>
      </c>
      <c r="G15" s="105">
        <f t="shared" si="0"/>
        <v>0.5458333333333333</v>
      </c>
      <c r="H15" s="88"/>
    </row>
    <row r="16" spans="1:8" ht="16.5">
      <c r="A16" s="103">
        <v>8</v>
      </c>
      <c r="B16" s="105">
        <f t="shared" si="1"/>
        <v>0.4305555555555556</v>
      </c>
      <c r="C16" s="105">
        <f t="shared" si="0"/>
        <v>0.4882812500000001</v>
      </c>
      <c r="D16" s="105">
        <f t="shared" si="0"/>
        <v>0.5104166666666667</v>
      </c>
      <c r="E16" s="105">
        <f t="shared" si="0"/>
        <v>0.4305555555555556</v>
      </c>
      <c r="F16" s="105">
        <f t="shared" si="0"/>
        <v>0.4572916666666666</v>
      </c>
      <c r="G16" s="105">
        <f t="shared" si="0"/>
        <v>0.5812499999999999</v>
      </c>
      <c r="H16" s="88"/>
    </row>
    <row r="17" spans="1:8" ht="16.5">
      <c r="A17" s="103">
        <v>9</v>
      </c>
      <c r="B17" s="105">
        <f t="shared" si="1"/>
        <v>0.4444444444444445</v>
      </c>
      <c r="C17" s="105">
        <f t="shared" si="0"/>
        <v>0.5104166666666667</v>
      </c>
      <c r="D17" s="105">
        <f t="shared" si="0"/>
        <v>0.5357142857142858</v>
      </c>
      <c r="E17" s="105">
        <f t="shared" si="0"/>
        <v>0.4444444444444445</v>
      </c>
      <c r="F17" s="105">
        <f t="shared" si="0"/>
        <v>0.4749999999999999</v>
      </c>
      <c r="G17" s="105">
        <f t="shared" si="0"/>
        <v>0.6166666666666666</v>
      </c>
      <c r="H17" s="88"/>
    </row>
    <row r="18" spans="1:8" ht="16.5">
      <c r="A18" s="103">
        <v>10</v>
      </c>
      <c r="B18" s="105">
        <f t="shared" si="1"/>
        <v>0.45833333333333337</v>
      </c>
      <c r="C18" s="105">
        <f t="shared" si="0"/>
        <v>0.5325520833333334</v>
      </c>
      <c r="D18" s="105">
        <f t="shared" si="0"/>
        <v>0.5610119047619049</v>
      </c>
      <c r="E18" s="105">
        <f t="shared" si="0"/>
        <v>0.45833333333333337</v>
      </c>
      <c r="F18" s="105">
        <f t="shared" si="0"/>
        <v>0.49270833333333325</v>
      </c>
      <c r="G18" s="105">
        <f t="shared" si="0"/>
        <v>0.6520833333333332</v>
      </c>
      <c r="H18" s="88"/>
    </row>
    <row r="19" spans="1:8" ht="16.5">
      <c r="A19" s="103">
        <v>11</v>
      </c>
      <c r="B19" s="105">
        <f t="shared" si="1"/>
        <v>0.47222222222222227</v>
      </c>
      <c r="C19" s="105">
        <f t="shared" si="0"/>
        <v>0.5546875</v>
      </c>
      <c r="D19" s="105">
        <f t="shared" si="0"/>
        <v>0.586309523809524</v>
      </c>
      <c r="E19" s="105">
        <f t="shared" si="0"/>
        <v>0.47222222222222227</v>
      </c>
      <c r="F19" s="105">
        <f t="shared" si="0"/>
        <v>0.5104166666666666</v>
      </c>
      <c r="G19" s="106"/>
      <c r="H19" s="88"/>
    </row>
    <row r="20" spans="1:8" ht="16.5">
      <c r="A20" s="103">
        <v>12</v>
      </c>
      <c r="B20" s="105">
        <f t="shared" si="1"/>
        <v>0.48611111111111116</v>
      </c>
      <c r="C20" s="105">
        <f t="shared" si="0"/>
        <v>0.5768229166666666</v>
      </c>
      <c r="D20" s="105">
        <f t="shared" si="0"/>
        <v>0.611607142857143</v>
      </c>
      <c r="E20" s="105">
        <f t="shared" si="0"/>
        <v>0.48611111111111116</v>
      </c>
      <c r="F20" s="105">
        <f t="shared" si="0"/>
        <v>0.528125</v>
      </c>
      <c r="G20" s="106"/>
      <c r="H20" s="88"/>
    </row>
    <row r="21" spans="1:8" ht="16.5">
      <c r="A21" s="103">
        <v>13</v>
      </c>
      <c r="B21" s="105">
        <f t="shared" si="1"/>
        <v>0.5</v>
      </c>
      <c r="C21" s="105">
        <f t="shared" si="0"/>
        <v>0.5989583333333333</v>
      </c>
      <c r="D21" s="105">
        <f t="shared" si="0"/>
        <v>0.6369047619047621</v>
      </c>
      <c r="E21" s="105">
        <f t="shared" si="0"/>
        <v>0.5</v>
      </c>
      <c r="F21" s="105">
        <f t="shared" si="0"/>
        <v>0.5458333333333333</v>
      </c>
      <c r="G21" s="106"/>
      <c r="H21" s="88"/>
    </row>
    <row r="22" spans="1:8" ht="16.5">
      <c r="A22" s="103">
        <v>14</v>
      </c>
      <c r="B22" s="105">
        <f t="shared" si="1"/>
        <v>0.5138888888888888</v>
      </c>
      <c r="C22" s="105">
        <f t="shared" si="0"/>
        <v>0.6210937499999999</v>
      </c>
      <c r="D22" s="105">
        <f t="shared" si="0"/>
        <v>0.6622023809523812</v>
      </c>
      <c r="E22" s="105">
        <f t="shared" si="0"/>
        <v>0.5138888888888888</v>
      </c>
      <c r="F22" s="105">
        <f t="shared" si="0"/>
        <v>0.5635416666666666</v>
      </c>
      <c r="G22" s="106"/>
      <c r="H22" s="88"/>
    </row>
    <row r="23" spans="1:8" ht="16.5">
      <c r="A23" s="103">
        <v>15</v>
      </c>
      <c r="B23" s="105">
        <f t="shared" si="1"/>
        <v>0.5277777777777777</v>
      </c>
      <c r="C23" s="105">
        <f>C22+C$8</f>
        <v>0.6432291666666665</v>
      </c>
      <c r="D23" s="106"/>
      <c r="E23" s="105">
        <f t="shared" si="0"/>
        <v>0.5277777777777777</v>
      </c>
      <c r="F23" s="105">
        <f t="shared" si="0"/>
        <v>0.5812499999999999</v>
      </c>
      <c r="G23" s="106"/>
      <c r="H23" s="88"/>
    </row>
    <row r="24" spans="1:8" ht="16.5">
      <c r="A24" s="103">
        <v>16</v>
      </c>
      <c r="B24" s="105">
        <f t="shared" si="1"/>
        <v>0.5416666666666665</v>
      </c>
      <c r="C24" s="105">
        <f>C23+C$8</f>
        <v>0.6653645833333331</v>
      </c>
      <c r="D24" s="106"/>
      <c r="E24" s="105">
        <f t="shared" si="0"/>
        <v>0.5416666666666665</v>
      </c>
      <c r="F24" s="105">
        <f t="shared" si="0"/>
        <v>0.5989583333333333</v>
      </c>
      <c r="G24" s="106"/>
      <c r="H24" s="88"/>
    </row>
    <row r="25" spans="1:8" ht="16.5">
      <c r="A25" s="103">
        <v>17</v>
      </c>
      <c r="B25" s="105">
        <f t="shared" si="1"/>
        <v>0.5555555555555554</v>
      </c>
      <c r="C25" s="105"/>
      <c r="D25" s="106"/>
      <c r="E25" s="105">
        <f t="shared" si="0"/>
        <v>0.5555555555555554</v>
      </c>
      <c r="F25" s="105">
        <f t="shared" si="0"/>
        <v>0.6166666666666666</v>
      </c>
      <c r="G25" s="106"/>
      <c r="H25" s="88"/>
    </row>
    <row r="26" spans="1:8" ht="16.5">
      <c r="A26" s="103">
        <v>18</v>
      </c>
      <c r="B26" s="105">
        <f t="shared" si="1"/>
        <v>0.5694444444444442</v>
      </c>
      <c r="C26" s="106"/>
      <c r="D26" s="106"/>
      <c r="E26" s="105">
        <f aca="true" t="shared" si="2" ref="E26:F28">E25+E$8</f>
        <v>0.5694444444444442</v>
      </c>
      <c r="F26" s="105">
        <f t="shared" si="2"/>
        <v>0.6343749999999999</v>
      </c>
      <c r="G26" s="106"/>
      <c r="H26" s="88"/>
    </row>
    <row r="27" spans="1:8" ht="16.5">
      <c r="A27" s="103">
        <v>19</v>
      </c>
      <c r="B27" s="105">
        <f t="shared" si="1"/>
        <v>0.583333333333333</v>
      </c>
      <c r="C27" s="106"/>
      <c r="D27" s="106"/>
      <c r="E27" s="105">
        <f t="shared" si="2"/>
        <v>0.583333333333333</v>
      </c>
      <c r="F27" s="105">
        <f t="shared" si="2"/>
        <v>0.6520833333333332</v>
      </c>
      <c r="G27" s="106"/>
      <c r="H27" s="88"/>
    </row>
    <row r="28" spans="1:8" ht="16.5">
      <c r="A28" s="103">
        <v>20</v>
      </c>
      <c r="B28" s="105">
        <f t="shared" si="1"/>
        <v>0.5972222222222219</v>
      </c>
      <c r="C28" s="106"/>
      <c r="D28" s="106"/>
      <c r="E28" s="105">
        <f t="shared" si="2"/>
        <v>0.5972222222222219</v>
      </c>
      <c r="F28" s="105">
        <f t="shared" si="2"/>
        <v>0.6697916666666666</v>
      </c>
      <c r="G28" s="106"/>
      <c r="H28" s="88"/>
    </row>
    <row r="29" spans="1:7" ht="16.5">
      <c r="A29" s="103">
        <v>21</v>
      </c>
      <c r="B29" s="105">
        <f>B28+$B$8</f>
        <v>0.6111111111111107</v>
      </c>
      <c r="C29" s="106"/>
      <c r="D29" s="106"/>
      <c r="E29" s="105">
        <f>E28+E$8</f>
        <v>0.6111111111111107</v>
      </c>
      <c r="F29" s="105"/>
      <c r="G29" s="106"/>
    </row>
    <row r="30" spans="1:7" ht="16.5">
      <c r="A30" s="103">
        <v>22</v>
      </c>
      <c r="B30" s="105">
        <f>B29+$B$8</f>
        <v>0.6249999999999996</v>
      </c>
      <c r="C30" s="106"/>
      <c r="D30" s="106"/>
      <c r="E30" s="105">
        <f>E29+E$8</f>
        <v>0.6249999999999996</v>
      </c>
      <c r="F30" s="105"/>
      <c r="G30" s="106"/>
    </row>
    <row r="31" spans="1:7" ht="16.5">
      <c r="A31" s="103">
        <v>23</v>
      </c>
      <c r="B31" s="105">
        <f>B30+$B$8</f>
        <v>0.6388888888888884</v>
      </c>
      <c r="C31" s="106"/>
      <c r="D31" s="106"/>
      <c r="E31" s="105">
        <f>E30+E$8</f>
        <v>0.6388888888888884</v>
      </c>
      <c r="F31" s="105"/>
      <c r="G31" s="106"/>
    </row>
    <row r="32" spans="1:7" ht="16.5">
      <c r="A32" s="103">
        <v>24</v>
      </c>
      <c r="B32" s="105">
        <f>B31+$B$8</f>
        <v>0.6527777777777772</v>
      </c>
      <c r="C32" s="106"/>
      <c r="D32" s="106"/>
      <c r="E32" s="105">
        <f>E31+E$8</f>
        <v>0.6527777777777772</v>
      </c>
      <c r="F32" s="105"/>
      <c r="G32" s="106"/>
    </row>
    <row r="33" spans="1:7" ht="16.5">
      <c r="A33" s="103">
        <v>25</v>
      </c>
      <c r="B33" s="105">
        <f>B32+$B$8</f>
        <v>0.6666666666666661</v>
      </c>
      <c r="C33" s="106"/>
      <c r="D33" s="106"/>
      <c r="E33" s="105">
        <f>E32+E$8</f>
        <v>0.6666666666666661</v>
      </c>
      <c r="F33" s="105"/>
      <c r="G33" s="106"/>
    </row>
    <row r="44" ht="6.75" customHeight="1"/>
    <row r="45" ht="16.5">
      <c r="A45" s="87" t="s">
        <v>89</v>
      </c>
    </row>
    <row r="46" spans="1:8" ht="36" customHeight="1">
      <c r="A46" s="107" t="s">
        <v>90</v>
      </c>
      <c r="B46" s="107"/>
      <c r="C46" s="107"/>
      <c r="D46" s="107"/>
      <c r="E46" s="107"/>
      <c r="F46" s="107"/>
      <c r="G46" s="107"/>
      <c r="H46" s="107"/>
    </row>
  </sheetData>
  <sheetProtection/>
  <mergeCells count="3">
    <mergeCell ref="A1:H1"/>
    <mergeCell ref="B3:C3"/>
    <mergeCell ref="A46:H4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5.421875" style="109" customWidth="1"/>
    <col min="2" max="2" width="13.57421875" style="0" customWidth="1"/>
    <col min="3" max="3" width="16.00390625" style="0" bestFit="1" customWidth="1"/>
    <col min="4" max="5" width="16.00390625" style="110" customWidth="1"/>
    <col min="6" max="6" width="14.00390625" style="0" customWidth="1"/>
    <col min="7" max="7" width="12.28125" style="110" customWidth="1"/>
    <col min="8" max="8" width="13.140625" style="0" bestFit="1" customWidth="1"/>
    <col min="10" max="10" width="11.57421875" style="0" customWidth="1"/>
  </cols>
  <sheetData>
    <row r="1" spans="1:8" ht="20.25">
      <c r="A1" s="108" t="s">
        <v>91</v>
      </c>
      <c r="B1" s="108"/>
      <c r="C1" s="108"/>
      <c r="D1" s="108"/>
      <c r="E1" s="108"/>
      <c r="F1" s="108"/>
      <c r="G1" s="108"/>
      <c r="H1" s="108"/>
    </row>
    <row r="2" ht="6" customHeight="1"/>
    <row r="3" ht="6" customHeight="1"/>
    <row r="4" spans="1:8" s="117" customFormat="1" ht="27.75" thickBot="1">
      <c r="A4" s="111" t="s">
        <v>92</v>
      </c>
      <c r="B4" s="112" t="s">
        <v>93</v>
      </c>
      <c r="C4" s="112" t="s">
        <v>94</v>
      </c>
      <c r="D4" s="113" t="s">
        <v>95</v>
      </c>
      <c r="E4" s="114" t="s">
        <v>74</v>
      </c>
      <c r="F4" s="115" t="s">
        <v>9</v>
      </c>
      <c r="G4" s="116" t="s">
        <v>96</v>
      </c>
      <c r="H4" s="112" t="s">
        <v>97</v>
      </c>
    </row>
    <row r="5" spans="1:8" ht="12.75">
      <c r="A5" s="118" t="s">
        <v>98</v>
      </c>
      <c r="B5" s="119">
        <v>54</v>
      </c>
      <c r="C5" s="120">
        <v>38353</v>
      </c>
      <c r="D5" s="121">
        <v>0</v>
      </c>
      <c r="E5" s="122">
        <f>IF($B$5&lt;50,$B$5*D23,$B$5*E23)</f>
        <v>1312.2</v>
      </c>
      <c r="F5" s="122">
        <f>D5+E5</f>
        <v>1312.2</v>
      </c>
      <c r="G5" s="121">
        <v>1250</v>
      </c>
      <c r="H5" s="122">
        <f>F5-G5</f>
        <v>62.200000000000045</v>
      </c>
    </row>
    <row r="6" spans="1:8" ht="12.75">
      <c r="A6" s="123"/>
      <c r="B6" s="16"/>
      <c r="C6" s="124">
        <v>38384</v>
      </c>
      <c r="D6" s="125">
        <f>F5-G5</f>
        <v>62.200000000000045</v>
      </c>
      <c r="E6" s="125">
        <f>IF($B$5&lt;50,$B$5*D24,$B$5*E24)</f>
        <v>1393.2</v>
      </c>
      <c r="F6" s="125">
        <f aca="true" t="shared" si="0" ref="F6:F16">D6+E6</f>
        <v>1455.4</v>
      </c>
      <c r="G6" s="3">
        <v>1500</v>
      </c>
      <c r="H6" s="125">
        <f aca="true" t="shared" si="1" ref="H6:H16">F6-G6</f>
        <v>-44.59999999999991</v>
      </c>
    </row>
    <row r="7" spans="1:8" ht="12.75">
      <c r="A7" s="123"/>
      <c r="B7" s="16"/>
      <c r="C7" s="124">
        <v>38412</v>
      </c>
      <c r="D7" s="125">
        <f aca="true" t="shared" si="2" ref="D7:D16">F6-G6</f>
        <v>-44.59999999999991</v>
      </c>
      <c r="E7" s="125">
        <f>IF($B$5&lt;50,$B$5*D25,$B$5*E25)</f>
        <v>1404</v>
      </c>
      <c r="F7" s="125">
        <f t="shared" si="0"/>
        <v>1359.4</v>
      </c>
      <c r="G7" s="3">
        <v>1000</v>
      </c>
      <c r="H7" s="125">
        <f t="shared" si="1"/>
        <v>359.4000000000001</v>
      </c>
    </row>
    <row r="8" spans="1:8" ht="13.5" thickBot="1">
      <c r="A8" s="126"/>
      <c r="B8" s="127"/>
      <c r="C8" s="128">
        <v>38443</v>
      </c>
      <c r="D8" s="129">
        <f t="shared" si="2"/>
        <v>359.4000000000001</v>
      </c>
      <c r="E8" s="129">
        <f>IF($B$5&lt;50,$B$5*D26,$B$5*E26)</f>
        <v>1506.6</v>
      </c>
      <c r="F8" s="129">
        <f t="shared" si="0"/>
        <v>1866</v>
      </c>
      <c r="G8" s="130">
        <v>0</v>
      </c>
      <c r="H8" s="129">
        <f t="shared" si="1"/>
        <v>1866</v>
      </c>
    </row>
    <row r="9" spans="1:8" ht="12.75">
      <c r="A9" s="131" t="s">
        <v>99</v>
      </c>
      <c r="B9" s="19">
        <v>48</v>
      </c>
      <c r="C9" s="132">
        <v>38353</v>
      </c>
      <c r="D9" s="133">
        <v>380</v>
      </c>
      <c r="E9" s="134">
        <f>IF($B$9&lt;50,$B$9*D23,$B$9*E23)</f>
        <v>1286.4</v>
      </c>
      <c r="F9" s="134">
        <f t="shared" si="0"/>
        <v>1666.4</v>
      </c>
      <c r="G9" s="133">
        <v>500</v>
      </c>
      <c r="H9" s="134">
        <f t="shared" si="1"/>
        <v>1166.4</v>
      </c>
    </row>
    <row r="10" spans="1:8" ht="12.75">
      <c r="A10" s="123"/>
      <c r="B10" s="16"/>
      <c r="C10" s="124">
        <v>38384</v>
      </c>
      <c r="D10" s="125">
        <f t="shared" si="2"/>
        <v>1166.4</v>
      </c>
      <c r="E10" s="125">
        <f>IF($B$9&lt;50,$B$9*D24,$B$9*E24)</f>
        <v>1286.4</v>
      </c>
      <c r="F10" s="125">
        <f t="shared" si="0"/>
        <v>2452.8</v>
      </c>
      <c r="G10" s="3">
        <v>500</v>
      </c>
      <c r="H10" s="125">
        <f t="shared" si="1"/>
        <v>1952.8000000000002</v>
      </c>
    </row>
    <row r="11" spans="1:8" ht="12.75">
      <c r="A11" s="123"/>
      <c r="B11" s="16"/>
      <c r="C11" s="124">
        <v>38412</v>
      </c>
      <c r="D11" s="125">
        <f t="shared" si="2"/>
        <v>1952.8000000000002</v>
      </c>
      <c r="E11" s="125">
        <f>IF($B$9&lt;50,$B$9*D25,$B$9*E25)</f>
        <v>1305.6</v>
      </c>
      <c r="F11" s="125">
        <f t="shared" si="0"/>
        <v>3258.4</v>
      </c>
      <c r="G11" s="3">
        <v>700</v>
      </c>
      <c r="H11" s="125">
        <f t="shared" si="1"/>
        <v>2558.4</v>
      </c>
    </row>
    <row r="12" spans="1:8" ht="13.5" thickBot="1">
      <c r="A12" s="135"/>
      <c r="B12" s="18"/>
      <c r="C12" s="136">
        <v>38443</v>
      </c>
      <c r="D12" s="137">
        <f t="shared" si="2"/>
        <v>2558.4</v>
      </c>
      <c r="E12" s="137">
        <f>IF($B$9&lt;50,$B$9*D26,$B$9*E26)</f>
        <v>1348.8000000000002</v>
      </c>
      <c r="F12" s="137">
        <f t="shared" si="0"/>
        <v>3907.2000000000003</v>
      </c>
      <c r="G12" s="8">
        <v>2000</v>
      </c>
      <c r="H12" s="137">
        <f t="shared" si="1"/>
        <v>1907.2000000000003</v>
      </c>
    </row>
    <row r="13" spans="1:8" ht="12.75">
      <c r="A13" s="118" t="s">
        <v>100</v>
      </c>
      <c r="B13" s="119">
        <v>72</v>
      </c>
      <c r="C13" s="120">
        <v>38353</v>
      </c>
      <c r="D13" s="121">
        <v>-582</v>
      </c>
      <c r="E13" s="122">
        <f>IF($B$13&lt;50,$B$13*D23,$B$13*E23)</f>
        <v>1749.6000000000001</v>
      </c>
      <c r="F13" s="122">
        <f t="shared" si="0"/>
        <v>1167.6000000000001</v>
      </c>
      <c r="G13" s="121">
        <v>1200</v>
      </c>
      <c r="H13" s="122">
        <f t="shared" si="1"/>
        <v>-32.399999999999864</v>
      </c>
    </row>
    <row r="14" spans="1:8" ht="12.75">
      <c r="A14" s="123"/>
      <c r="B14" s="16"/>
      <c r="C14" s="124">
        <v>38384</v>
      </c>
      <c r="D14" s="125">
        <f t="shared" si="2"/>
        <v>-32.399999999999864</v>
      </c>
      <c r="E14" s="125">
        <f>IF($B$13&lt;50,$B$13*D24,$B$13*E24)</f>
        <v>1857.6000000000001</v>
      </c>
      <c r="F14" s="125">
        <f t="shared" si="0"/>
        <v>1825.2000000000003</v>
      </c>
      <c r="G14" s="3">
        <v>1900</v>
      </c>
      <c r="H14" s="125">
        <f t="shared" si="1"/>
        <v>-74.79999999999973</v>
      </c>
    </row>
    <row r="15" spans="1:8" ht="12.75">
      <c r="A15" s="123"/>
      <c r="B15" s="16"/>
      <c r="C15" s="124">
        <v>38412</v>
      </c>
      <c r="D15" s="125">
        <f t="shared" si="2"/>
        <v>-74.79999999999973</v>
      </c>
      <c r="E15" s="125">
        <f>IF($B$13&lt;50,$B$13*D25,$B$13*E25)</f>
        <v>1872</v>
      </c>
      <c r="F15" s="125">
        <f t="shared" si="0"/>
        <v>1797.2000000000003</v>
      </c>
      <c r="G15" s="3">
        <v>1800</v>
      </c>
      <c r="H15" s="125">
        <f t="shared" si="1"/>
        <v>-2.799999999999727</v>
      </c>
    </row>
    <row r="16" spans="1:8" ht="13.5" thickBot="1">
      <c r="A16" s="126"/>
      <c r="B16" s="127"/>
      <c r="C16" s="128">
        <v>38443</v>
      </c>
      <c r="D16" s="129">
        <f t="shared" si="2"/>
        <v>-2.799999999999727</v>
      </c>
      <c r="E16" s="129">
        <f>IF($B$13&lt;50,$B$13*D26,$B$13*E26)</f>
        <v>2008.8</v>
      </c>
      <c r="F16" s="129">
        <f t="shared" si="0"/>
        <v>2006.0000000000002</v>
      </c>
      <c r="G16" s="130">
        <v>2000</v>
      </c>
      <c r="H16" s="129">
        <f t="shared" si="1"/>
        <v>6.000000000000227</v>
      </c>
    </row>
    <row r="17" ht="15" customHeight="1"/>
    <row r="18" ht="12.75" hidden="1"/>
    <row r="19" ht="12.75" hidden="1"/>
    <row r="20" ht="12.75" hidden="1"/>
    <row r="21" spans="3:5" ht="30" customHeight="1">
      <c r="C21" s="138"/>
      <c r="D21" s="139" t="s">
        <v>101</v>
      </c>
      <c r="E21" s="139"/>
    </row>
    <row r="22" spans="3:7" ht="14.25">
      <c r="C22" s="140"/>
      <c r="D22" s="141" t="s">
        <v>102</v>
      </c>
      <c r="E22" s="141" t="s">
        <v>103</v>
      </c>
      <c r="G22" s="110" t="s">
        <v>104</v>
      </c>
    </row>
    <row r="23" spans="3:5" ht="12.75">
      <c r="C23" s="142">
        <v>38353</v>
      </c>
      <c r="D23" s="3">
        <v>26.8</v>
      </c>
      <c r="E23" s="3">
        <v>24.3</v>
      </c>
    </row>
    <row r="24" spans="3:5" ht="12.75">
      <c r="C24" s="142">
        <v>38384</v>
      </c>
      <c r="D24" s="3">
        <v>26.8</v>
      </c>
      <c r="E24" s="3">
        <v>25.8</v>
      </c>
    </row>
    <row r="25" spans="3:5" ht="12.75">
      <c r="C25" s="142">
        <v>38412</v>
      </c>
      <c r="D25" s="3">
        <v>27.2</v>
      </c>
      <c r="E25" s="3">
        <v>26</v>
      </c>
    </row>
    <row r="26" spans="3:5" ht="12.75">
      <c r="C26" s="142">
        <v>38443</v>
      </c>
      <c r="D26" s="3">
        <v>28.1</v>
      </c>
      <c r="E26" s="3">
        <v>27.9</v>
      </c>
    </row>
  </sheetData>
  <sheetProtection/>
  <mergeCells count="8">
    <mergeCell ref="D21:E21"/>
    <mergeCell ref="A1:H1"/>
    <mergeCell ref="A5:A8"/>
    <mergeCell ref="B5:B8"/>
    <mergeCell ref="A9:A12"/>
    <mergeCell ref="B9:B12"/>
    <mergeCell ref="A13:A16"/>
    <mergeCell ref="B13:B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9">
      <selection activeCell="J12" sqref="J12"/>
    </sheetView>
  </sheetViews>
  <sheetFormatPr defaultColWidth="9.140625" defaultRowHeight="12.75"/>
  <cols>
    <col min="1" max="1" width="9.140625" style="145" customWidth="1"/>
    <col min="2" max="2" width="10.7109375" style="145" bestFit="1" customWidth="1"/>
    <col min="3" max="3" width="9.57421875" style="146" bestFit="1" customWidth="1"/>
    <col min="4" max="4" width="13.8515625" style="145" customWidth="1"/>
    <col min="5" max="5" width="10.140625" style="146" bestFit="1" customWidth="1"/>
    <col min="6" max="6" width="11.140625" style="145" customWidth="1"/>
    <col min="7" max="7" width="9.140625" style="146" customWidth="1"/>
    <col min="8" max="8" width="13.421875" style="145" customWidth="1"/>
    <col min="9" max="9" width="10.57421875" style="145" customWidth="1"/>
    <col min="10" max="10" width="17.00390625" style="144" customWidth="1"/>
    <col min="11" max="11" width="9.28125" style="144" customWidth="1"/>
    <col min="12" max="16384" width="9.140625" style="144" customWidth="1"/>
  </cols>
  <sheetData>
    <row r="1" spans="1:11" ht="23.25">
      <c r="A1" s="143" t="s">
        <v>105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6" customHeight="1"/>
    <row r="3" ht="3" customHeight="1" thickBot="1"/>
    <row r="4" spans="1:9" ht="15">
      <c r="A4" s="147">
        <v>1</v>
      </c>
      <c r="B4" s="148" t="s">
        <v>106</v>
      </c>
      <c r="C4" s="149">
        <f>E4+E6</f>
        <v>80519.44444444444</v>
      </c>
      <c r="D4" s="148" t="s">
        <v>107</v>
      </c>
      <c r="E4" s="150">
        <f>G4*G4*I6/2</f>
        <v>6944.444444444445</v>
      </c>
      <c r="F4" s="148" t="s">
        <v>108</v>
      </c>
      <c r="G4" s="150">
        <f>IF(I5&lt;=0,0,I4/I5)</f>
        <v>16.666666666666668</v>
      </c>
      <c r="H4" s="151" t="s">
        <v>109</v>
      </c>
      <c r="I4" s="152">
        <v>1000</v>
      </c>
    </row>
    <row r="5" spans="1:9" ht="15">
      <c r="A5" s="153"/>
      <c r="B5" s="154"/>
      <c r="C5" s="155"/>
      <c r="D5" s="154"/>
      <c r="E5" s="156"/>
      <c r="F5" s="154"/>
      <c r="G5" s="156"/>
      <c r="H5" s="157" t="s">
        <v>110</v>
      </c>
      <c r="I5" s="158">
        <v>60</v>
      </c>
    </row>
    <row r="6" spans="1:9" ht="15">
      <c r="A6" s="153"/>
      <c r="B6" s="154"/>
      <c r="C6" s="155"/>
      <c r="D6" s="154" t="s">
        <v>111</v>
      </c>
      <c r="E6" s="156">
        <f>IF(I7&lt;0,0,I6*I7*$K$21)</f>
        <v>73575</v>
      </c>
      <c r="F6" s="154"/>
      <c r="G6" s="154"/>
      <c r="H6" s="157" t="s">
        <v>112</v>
      </c>
      <c r="I6" s="158">
        <v>50</v>
      </c>
    </row>
    <row r="7" spans="1:9" ht="15.75" thickBot="1">
      <c r="A7" s="159"/>
      <c r="B7" s="160"/>
      <c r="C7" s="161"/>
      <c r="D7" s="160"/>
      <c r="E7" s="162"/>
      <c r="F7" s="160"/>
      <c r="G7" s="160"/>
      <c r="H7" s="163" t="s">
        <v>113</v>
      </c>
      <c r="I7" s="164">
        <v>150</v>
      </c>
    </row>
    <row r="8" spans="1:9" ht="15.75" thickTop="1">
      <c r="A8" s="165">
        <v>2</v>
      </c>
      <c r="B8" s="166" t="s">
        <v>106</v>
      </c>
      <c r="C8" s="167">
        <f>E8+E10</f>
        <v>117720</v>
      </c>
      <c r="D8" s="166" t="s">
        <v>107</v>
      </c>
      <c r="E8" s="168">
        <f>G8*G8*I10/2</f>
        <v>0</v>
      </c>
      <c r="F8" s="166" t="s">
        <v>108</v>
      </c>
      <c r="G8" s="168">
        <f>IF(I9&lt;=0,0,I8/I9)</f>
        <v>0</v>
      </c>
      <c r="H8" s="169" t="s">
        <v>109</v>
      </c>
      <c r="I8" s="170">
        <v>120</v>
      </c>
    </row>
    <row r="9" spans="1:9" ht="15">
      <c r="A9" s="153"/>
      <c r="B9" s="154"/>
      <c r="C9" s="155"/>
      <c r="D9" s="154"/>
      <c r="E9" s="156"/>
      <c r="F9" s="154"/>
      <c r="G9" s="156"/>
      <c r="H9" s="157" t="s">
        <v>110</v>
      </c>
      <c r="I9" s="158">
        <v>0</v>
      </c>
    </row>
    <row r="10" spans="1:9" ht="15">
      <c r="A10" s="153"/>
      <c r="B10" s="154"/>
      <c r="C10" s="155"/>
      <c r="D10" s="154" t="s">
        <v>111</v>
      </c>
      <c r="E10" s="156">
        <f>IF(I11&lt;0,0,I10*I11*$K$21)</f>
        <v>117720</v>
      </c>
      <c r="F10" s="154"/>
      <c r="G10" s="154"/>
      <c r="H10" s="157" t="s">
        <v>112</v>
      </c>
      <c r="I10" s="158">
        <v>80</v>
      </c>
    </row>
    <row r="11" spans="1:9" ht="15.75" thickBot="1">
      <c r="A11" s="171"/>
      <c r="B11" s="172"/>
      <c r="C11" s="173"/>
      <c r="D11" s="172"/>
      <c r="E11" s="174"/>
      <c r="F11" s="172"/>
      <c r="G11" s="172"/>
      <c r="H11" s="175" t="s">
        <v>113</v>
      </c>
      <c r="I11" s="176">
        <v>150</v>
      </c>
    </row>
    <row r="12" spans="1:9" ht="15.75" thickTop="1">
      <c r="A12" s="177">
        <v>3</v>
      </c>
      <c r="B12" s="178" t="s">
        <v>106</v>
      </c>
      <c r="C12" s="179">
        <f>E12+E14</f>
        <v>88290</v>
      </c>
      <c r="D12" s="178" t="s">
        <v>107</v>
      </c>
      <c r="E12" s="180">
        <f>G12*G12*I14/2</f>
        <v>0</v>
      </c>
      <c r="F12" s="178" t="s">
        <v>108</v>
      </c>
      <c r="G12" s="180">
        <f>IF(I13&lt;=0,0,I12/I13)</f>
        <v>0</v>
      </c>
      <c r="H12" s="181" t="s">
        <v>109</v>
      </c>
      <c r="I12" s="182">
        <v>0</v>
      </c>
    </row>
    <row r="13" spans="1:11" ht="15">
      <c r="A13" s="153"/>
      <c r="B13" s="154"/>
      <c r="C13" s="155"/>
      <c r="D13" s="154"/>
      <c r="E13" s="156"/>
      <c r="F13" s="154"/>
      <c r="G13" s="156"/>
      <c r="H13" s="157" t="s">
        <v>110</v>
      </c>
      <c r="I13" s="158">
        <v>20</v>
      </c>
      <c r="K13" s="183"/>
    </row>
    <row r="14" spans="1:11" ht="15">
      <c r="A14" s="153"/>
      <c r="B14" s="154"/>
      <c r="C14" s="155"/>
      <c r="D14" s="154" t="s">
        <v>111</v>
      </c>
      <c r="E14" s="156">
        <f>IF(I15&lt;0,0,I14*I15*$K$21)</f>
        <v>88290</v>
      </c>
      <c r="F14" s="154"/>
      <c r="G14" s="154"/>
      <c r="H14" s="157" t="s">
        <v>112</v>
      </c>
      <c r="I14" s="158">
        <v>150</v>
      </c>
      <c r="K14" s="183"/>
    </row>
    <row r="15" spans="1:11" ht="15.75" thickBot="1">
      <c r="A15" s="159"/>
      <c r="B15" s="160"/>
      <c r="C15" s="161"/>
      <c r="D15" s="160"/>
      <c r="E15" s="162"/>
      <c r="F15" s="160"/>
      <c r="G15" s="160"/>
      <c r="H15" s="163" t="s">
        <v>113</v>
      </c>
      <c r="I15" s="164">
        <v>60</v>
      </c>
      <c r="K15" s="183"/>
    </row>
    <row r="16" spans="1:11" ht="15.75" thickTop="1">
      <c r="A16" s="165">
        <v>4</v>
      </c>
      <c r="B16" s="166" t="s">
        <v>106</v>
      </c>
      <c r="C16" s="167">
        <f>E16+E18</f>
        <v>10125</v>
      </c>
      <c r="D16" s="166" t="s">
        <v>107</v>
      </c>
      <c r="E16" s="168">
        <f>G16*G16*I18/2</f>
        <v>10125</v>
      </c>
      <c r="F16" s="166" t="s">
        <v>108</v>
      </c>
      <c r="G16" s="168">
        <f>IF(I17&lt;=0,0,I16/I17)</f>
        <v>15</v>
      </c>
      <c r="H16" s="169" t="s">
        <v>109</v>
      </c>
      <c r="I16" s="170">
        <v>1500</v>
      </c>
      <c r="K16" s="183"/>
    </row>
    <row r="17" spans="1:9" ht="15">
      <c r="A17" s="153"/>
      <c r="B17" s="154"/>
      <c r="C17" s="155"/>
      <c r="D17" s="154"/>
      <c r="E17" s="156"/>
      <c r="F17" s="154"/>
      <c r="G17" s="156"/>
      <c r="H17" s="157" t="s">
        <v>110</v>
      </c>
      <c r="I17" s="158">
        <v>100</v>
      </c>
    </row>
    <row r="18" spans="1:9" ht="15">
      <c r="A18" s="153"/>
      <c r="B18" s="154"/>
      <c r="C18" s="155"/>
      <c r="D18" s="154" t="s">
        <v>111</v>
      </c>
      <c r="E18" s="156">
        <f>IF(I19&lt;0,0,I18*I19*$K$21)</f>
        <v>0</v>
      </c>
      <c r="F18" s="154"/>
      <c r="G18" s="154"/>
      <c r="H18" s="157" t="s">
        <v>112</v>
      </c>
      <c r="I18" s="158">
        <v>90</v>
      </c>
    </row>
    <row r="19" spans="1:9" ht="15.75" thickBot="1">
      <c r="A19" s="184"/>
      <c r="B19" s="185"/>
      <c r="C19" s="186"/>
      <c r="D19" s="185"/>
      <c r="E19" s="187"/>
      <c r="F19" s="185"/>
      <c r="G19" s="185"/>
      <c r="H19" s="188" t="s">
        <v>113</v>
      </c>
      <c r="I19" s="189">
        <v>-10</v>
      </c>
    </row>
    <row r="20" ht="12" customHeight="1" thickBot="1"/>
    <row r="21" spans="7:11" ht="36.75" thickBot="1">
      <c r="G21" s="190" t="s">
        <v>114</v>
      </c>
      <c r="J21" s="191" t="s">
        <v>115</v>
      </c>
      <c r="K21" s="192">
        <v>9.81</v>
      </c>
    </row>
    <row r="22" spans="7:10" ht="18" customHeight="1">
      <c r="G22" s="190" t="s">
        <v>116</v>
      </c>
      <c r="J22" s="110" t="s">
        <v>117</v>
      </c>
    </row>
  </sheetData>
  <sheetProtection/>
  <mergeCells count="41">
    <mergeCell ref="F18:G19"/>
    <mergeCell ref="F14:G15"/>
    <mergeCell ref="A16:A19"/>
    <mergeCell ref="B16:B19"/>
    <mergeCell ref="C16:C19"/>
    <mergeCell ref="D16:D17"/>
    <mergeCell ref="E16:E17"/>
    <mergeCell ref="F16:F17"/>
    <mergeCell ref="G16:G17"/>
    <mergeCell ref="D18:D19"/>
    <mergeCell ref="E18:E19"/>
    <mergeCell ref="F10:G11"/>
    <mergeCell ref="A12:A15"/>
    <mergeCell ref="B12:B15"/>
    <mergeCell ref="C12:C15"/>
    <mergeCell ref="D12:D13"/>
    <mergeCell ref="E12:E13"/>
    <mergeCell ref="F12:F13"/>
    <mergeCell ref="G12:G13"/>
    <mergeCell ref="D14:D15"/>
    <mergeCell ref="E14:E15"/>
    <mergeCell ref="F6:G7"/>
    <mergeCell ref="A8:A11"/>
    <mergeCell ref="B8:B11"/>
    <mergeCell ref="C8:C11"/>
    <mergeCell ref="D8:D9"/>
    <mergeCell ref="E8:E9"/>
    <mergeCell ref="F8:F9"/>
    <mergeCell ref="G8:G9"/>
    <mergeCell ref="D10:D11"/>
    <mergeCell ref="E10:E11"/>
    <mergeCell ref="A1:K1"/>
    <mergeCell ref="A4:A7"/>
    <mergeCell ref="B4:B7"/>
    <mergeCell ref="C4:C7"/>
    <mergeCell ref="D4:D5"/>
    <mergeCell ref="E4:E5"/>
    <mergeCell ref="F4:F5"/>
    <mergeCell ref="G4:G5"/>
    <mergeCell ref="D6:D7"/>
    <mergeCell ref="E6:E7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707369" r:id="rId1"/>
    <oleObject progId="Equation.3" shapeId="707370" r:id="rId2"/>
    <oleObject progId="Equation.3" shapeId="707371" r:id="rId3"/>
    <oleObject progId="Equation.3" shapeId="70737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2005-03-31T08:05:08Z</cp:lastPrinted>
  <dcterms:created xsi:type="dcterms:W3CDTF">2005-03-30T13:28:33Z</dcterms:created>
  <dcterms:modified xsi:type="dcterms:W3CDTF">2009-04-09T11:01:18Z</dcterms:modified>
  <cp:category/>
  <cp:version/>
  <cp:contentType/>
  <cp:contentStatus/>
</cp:coreProperties>
</file>