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24226"/>
  <xr:revisionPtr revIDLastSave="0" documentId="13_ncr:1_{49378F82-6FF7-4477-A270-7F710F21F44B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Zadatak " sheetId="1" r:id="rId1"/>
    <sheet name="Sheet2" sheetId="4" r:id="rId2"/>
    <sheet name="Izvestaj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2" i="2"/>
  <c r="S16" i="2" l="1"/>
  <c r="S15" i="2"/>
  <c r="S8" i="2"/>
  <c r="S5" i="2"/>
  <c r="M3" i="2"/>
  <c r="N3" i="2"/>
  <c r="O3" i="2"/>
  <c r="M4" i="2"/>
  <c r="N4" i="2"/>
  <c r="M5" i="2"/>
  <c r="N5" i="2"/>
  <c r="M6" i="2"/>
  <c r="N6" i="2"/>
  <c r="M7" i="2"/>
  <c r="N7" i="2"/>
  <c r="O7" i="2"/>
  <c r="N2" i="2"/>
  <c r="M2" i="2"/>
  <c r="G5" i="2"/>
  <c r="G9" i="2"/>
  <c r="G13" i="2"/>
  <c r="G17" i="2"/>
  <c r="G21" i="2"/>
  <c r="G25" i="2"/>
  <c r="G29" i="2"/>
  <c r="G33" i="2"/>
  <c r="G37" i="2"/>
  <c r="G41" i="2"/>
  <c r="G45" i="2"/>
  <c r="G49" i="2"/>
  <c r="G53" i="2"/>
  <c r="G57" i="2"/>
  <c r="G61" i="2"/>
  <c r="G65" i="2"/>
  <c r="G69" i="2"/>
  <c r="F3" i="2"/>
  <c r="G3" i="2" s="1"/>
  <c r="F4" i="2"/>
  <c r="G4" i="2" s="1"/>
  <c r="F5" i="2"/>
  <c r="O4" i="2" s="1"/>
  <c r="F6" i="2"/>
  <c r="G6" i="2" s="1"/>
  <c r="F7" i="2"/>
  <c r="G7" i="2" s="1"/>
  <c r="F8" i="2"/>
  <c r="G8" i="2" s="1"/>
  <c r="F9" i="2"/>
  <c r="F10" i="2"/>
  <c r="G10" i="2" s="1"/>
  <c r="F11" i="2"/>
  <c r="G11" i="2" s="1"/>
  <c r="F12" i="2"/>
  <c r="G12" i="2" s="1"/>
  <c r="F13" i="2"/>
  <c r="F14" i="2"/>
  <c r="G14" i="2" s="1"/>
  <c r="F15" i="2"/>
  <c r="G15" i="2" s="1"/>
  <c r="F16" i="2"/>
  <c r="G16" i="2" s="1"/>
  <c r="F17" i="2"/>
  <c r="F18" i="2"/>
  <c r="G18" i="2" s="1"/>
  <c r="F19" i="2"/>
  <c r="G19" i="2" s="1"/>
  <c r="F20" i="2"/>
  <c r="G20" i="2" s="1"/>
  <c r="F21" i="2"/>
  <c r="F22" i="2"/>
  <c r="G22" i="2" s="1"/>
  <c r="F23" i="2"/>
  <c r="G23" i="2" s="1"/>
  <c r="F24" i="2"/>
  <c r="G24" i="2" s="1"/>
  <c r="F25" i="2"/>
  <c r="F26" i="2"/>
  <c r="G26" i="2" s="1"/>
  <c r="F27" i="2"/>
  <c r="G27" i="2" s="1"/>
  <c r="F28" i="2"/>
  <c r="G28" i="2" s="1"/>
  <c r="F29" i="2"/>
  <c r="F30" i="2"/>
  <c r="G30" i="2" s="1"/>
  <c r="F31" i="2"/>
  <c r="G31" i="2" s="1"/>
  <c r="F32" i="2"/>
  <c r="G32" i="2" s="1"/>
  <c r="F33" i="2"/>
  <c r="F34" i="2"/>
  <c r="G34" i="2" s="1"/>
  <c r="F35" i="2"/>
  <c r="G35" i="2" s="1"/>
  <c r="F36" i="2"/>
  <c r="G36" i="2" s="1"/>
  <c r="F37" i="2"/>
  <c r="F38" i="2"/>
  <c r="G38" i="2" s="1"/>
  <c r="F39" i="2"/>
  <c r="G39" i="2" s="1"/>
  <c r="F40" i="2"/>
  <c r="G40" i="2" s="1"/>
  <c r="F41" i="2"/>
  <c r="F42" i="2"/>
  <c r="G42" i="2" s="1"/>
  <c r="F43" i="2"/>
  <c r="G43" i="2" s="1"/>
  <c r="F44" i="2"/>
  <c r="G44" i="2" s="1"/>
  <c r="F45" i="2"/>
  <c r="O6" i="2" s="1"/>
  <c r="F46" i="2"/>
  <c r="G46" i="2" s="1"/>
  <c r="F47" i="2"/>
  <c r="G47" i="2" s="1"/>
  <c r="F48" i="2"/>
  <c r="G48" i="2" s="1"/>
  <c r="F49" i="2"/>
  <c r="F50" i="2"/>
  <c r="G50" i="2" s="1"/>
  <c r="F51" i="2"/>
  <c r="G51" i="2" s="1"/>
  <c r="F52" i="2"/>
  <c r="G52" i="2" s="1"/>
  <c r="F53" i="2"/>
  <c r="F54" i="2"/>
  <c r="G54" i="2" s="1"/>
  <c r="F55" i="2"/>
  <c r="G55" i="2" s="1"/>
  <c r="F56" i="2"/>
  <c r="G56" i="2" s="1"/>
  <c r="F57" i="2"/>
  <c r="F58" i="2"/>
  <c r="G58" i="2" s="1"/>
  <c r="F59" i="2"/>
  <c r="G59" i="2" s="1"/>
  <c r="F60" i="2"/>
  <c r="G60" i="2" s="1"/>
  <c r="F61" i="2"/>
  <c r="F62" i="2"/>
  <c r="G62" i="2" s="1"/>
  <c r="F63" i="2"/>
  <c r="G63" i="2" s="1"/>
  <c r="F64" i="2"/>
  <c r="G64" i="2" s="1"/>
  <c r="F65" i="2"/>
  <c r="F66" i="2"/>
  <c r="G66" i="2" s="1"/>
  <c r="F67" i="2"/>
  <c r="G67" i="2" s="1"/>
  <c r="F68" i="2"/>
  <c r="G68" i="2" s="1"/>
  <c r="F69" i="2"/>
  <c r="F70" i="2"/>
  <c r="G70" i="2" s="1"/>
  <c r="F71" i="2"/>
  <c r="G71" i="2" s="1"/>
  <c r="F2" i="2"/>
  <c r="S12" i="2" s="1"/>
  <c r="O2" i="2" l="1"/>
  <c r="O5" i="2"/>
  <c r="S14" i="2"/>
  <c r="G2" i="2"/>
  <c r="S13" i="2" s="1"/>
</calcChain>
</file>

<file path=xl/sharedStrings.xml><?xml version="1.0" encoding="utf-8"?>
<sst xmlns="http://schemas.openxmlformats.org/spreadsheetml/2006/main" count="175" uniqueCount="93">
  <si>
    <t>Kompanija</t>
  </si>
  <si>
    <t>Zemlja</t>
  </si>
  <si>
    <t>Mydo</t>
  </si>
  <si>
    <t>United States</t>
  </si>
  <si>
    <t>Yombu</t>
  </si>
  <si>
    <t>France</t>
  </si>
  <si>
    <t>Youfeed</t>
  </si>
  <si>
    <t>Gabspot</t>
  </si>
  <si>
    <t>Russia</t>
  </si>
  <si>
    <t>Centizu</t>
  </si>
  <si>
    <t>Eadel</t>
  </si>
  <si>
    <t>Meetz</t>
  </si>
  <si>
    <t>Jaxbean</t>
  </si>
  <si>
    <t>Browsezoom</t>
  </si>
  <si>
    <t>Centidel</t>
  </si>
  <si>
    <t>Oba</t>
  </si>
  <si>
    <t>Tanoodle</t>
  </si>
  <si>
    <t>Trunyx</t>
  </si>
  <si>
    <t>Skipfire</t>
  </si>
  <si>
    <t>Gigabox</t>
  </si>
  <si>
    <t>Brightbean</t>
  </si>
  <si>
    <t>Meezzy</t>
  </si>
  <si>
    <t>Zoozzy</t>
  </si>
  <si>
    <t>Kwimbee</t>
  </si>
  <si>
    <t>Yodel</t>
  </si>
  <si>
    <t>Skilith</t>
  </si>
  <si>
    <t>Devify</t>
  </si>
  <si>
    <t>BlogXS</t>
  </si>
  <si>
    <t>Italy</t>
  </si>
  <si>
    <t>Twitterlist</t>
  </si>
  <si>
    <t>Zoomdog</t>
  </si>
  <si>
    <t>Eare</t>
  </si>
  <si>
    <t>Jazzy</t>
  </si>
  <si>
    <t>Skalith</t>
  </si>
  <si>
    <t>Fivebridge</t>
  </si>
  <si>
    <t>Voonder</t>
  </si>
  <si>
    <t>Brainverse</t>
  </si>
  <si>
    <t>Dabvine</t>
  </si>
  <si>
    <t>Yata</t>
  </si>
  <si>
    <t>Thoughtstorm</t>
  </si>
  <si>
    <t>Ainyx</t>
  </si>
  <si>
    <t>Kazu</t>
  </si>
  <si>
    <t>Babblestorm</t>
  </si>
  <si>
    <t>Omba</t>
  </si>
  <si>
    <t>Oyoloo</t>
  </si>
  <si>
    <t>Dablist</t>
  </si>
  <si>
    <t>Skinix</t>
  </si>
  <si>
    <t>Jabbersphere</t>
  </si>
  <si>
    <t>Zoonder</t>
  </si>
  <si>
    <t>Denmark</t>
  </si>
  <si>
    <t>Jabberstorm</t>
  </si>
  <si>
    <t>Linktype</t>
  </si>
  <si>
    <t>United Kingdom</t>
  </si>
  <si>
    <t>Tagfeed</t>
  </si>
  <si>
    <t>Topicblab</t>
  </si>
  <si>
    <t>Roodel</t>
  </si>
  <si>
    <t>Wikivu</t>
  </si>
  <si>
    <t>Minyx</t>
  </si>
  <si>
    <t>Skivee</t>
  </si>
  <si>
    <t>Skimia</t>
  </si>
  <si>
    <t>Zoomzone</t>
  </si>
  <si>
    <t>Digitube</t>
  </si>
  <si>
    <t>Twitterbeat</t>
  </si>
  <si>
    <t>Shufflebeat</t>
  </si>
  <si>
    <t>Bubblebox</t>
  </si>
  <si>
    <t>Talane</t>
  </si>
  <si>
    <t>Kwinu</t>
  </si>
  <si>
    <t>Lajo</t>
  </si>
  <si>
    <t>Dynazzy</t>
  </si>
  <si>
    <t>Twitternation</t>
  </si>
  <si>
    <t>Abatz</t>
  </si>
  <si>
    <t>Innojam</t>
  </si>
  <si>
    <t>Eamia</t>
  </si>
  <si>
    <t>Thoughtbeat</t>
  </si>
  <si>
    <t>Rashodi (mil. evra)</t>
  </si>
  <si>
    <t>Likvidnost (mil. evra)</t>
  </si>
  <si>
    <t>Prihodi (mil. evra)</t>
  </si>
  <si>
    <t>Bilans (mil. evra)</t>
  </si>
  <si>
    <t>Promena likvidnost (%)</t>
  </si>
  <si>
    <t>Bankrot (DA/NE)</t>
  </si>
  <si>
    <t>Broj kompanija s prihodom vecim od 1000 (mil.)</t>
  </si>
  <si>
    <t>Broj kompanija s rashodm vecim od 1000 (mil.)</t>
  </si>
  <si>
    <t>Broj gubitasa</t>
  </si>
  <si>
    <t>Procenat bankrotiranih</t>
  </si>
  <si>
    <t>Prosecan bilans</t>
  </si>
  <si>
    <t>Najveci prihod</t>
  </si>
  <si>
    <t>Najveci rashod</t>
  </si>
  <si>
    <t>Row Labels</t>
  </si>
  <si>
    <t>Grand Total</t>
  </si>
  <si>
    <t>Sum of Prihodi (mil. evra)</t>
  </si>
  <si>
    <t>Sum of Rashodi (mil. evra)</t>
  </si>
  <si>
    <t>Sum of Bilans (mil. evra)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</si>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</sst>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0" fontId="0" fillId="3" borderId="1" xfId="1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Izvestaj!$M$1</c:f>
              <c:strCache>
                <c:ptCount val="1"/>
                <c:pt idx="0">
                  <c:v>Prihodi (mil. evra)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CB-43BF-BEEF-281BB82336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CB-43BF-BEEF-281BB82336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CB-43BF-BEEF-281BB82336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CB-43BF-BEEF-281BB82336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CB-43BF-BEEF-281BB82336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CB-43BF-BEEF-281BB82336B4}"/>
              </c:ext>
            </c:extLst>
          </c:dPt>
          <c:cat>
            <c:strRef>
              <c:f>Izvestaj!$L$2:$L$7</c:f>
              <c:strCache>
                <c:ptCount val="6"/>
                <c:pt idx="0">
                  <c:v>United States</c:v>
                </c:pt>
                <c:pt idx="1">
                  <c:v>France</c:v>
                </c:pt>
                <c:pt idx="2">
                  <c:v>Russia</c:v>
                </c:pt>
                <c:pt idx="3">
                  <c:v>Italy</c:v>
                </c:pt>
                <c:pt idx="4">
                  <c:v>Denmark</c:v>
                </c:pt>
                <c:pt idx="5">
                  <c:v>United Kingdom</c:v>
                </c:pt>
              </c:strCache>
            </c:strRef>
          </c:cat>
          <c:val>
            <c:numRef>
              <c:f>Izvestaj!$M$2:$M$7</c:f>
              <c:numCache>
                <c:formatCode>General</c:formatCode>
                <c:ptCount val="6"/>
                <c:pt idx="0">
                  <c:v>13076.230000000001</c:v>
                </c:pt>
                <c:pt idx="1">
                  <c:v>14380.62</c:v>
                </c:pt>
                <c:pt idx="2">
                  <c:v>29208.820000000003</c:v>
                </c:pt>
                <c:pt idx="3">
                  <c:v>378.56</c:v>
                </c:pt>
                <c:pt idx="4">
                  <c:v>976.59</c:v>
                </c:pt>
                <c:pt idx="5">
                  <c:v>467.03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E-4C7A-8154-DD88A1F7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Odnos</a:t>
            </a:r>
            <a:r>
              <a:rPr lang="en-US" baseline="0"/>
              <a:t> prihoda i rashoda</a:t>
            </a:r>
            <a:endParaRPr lang="en-US"/>
          </a:p>
        </c:rich>
      </c:tx>
      <c:layout>
        <c:manualLayout>
          <c:xMode val="edge"/>
          <c:yMode val="edge"/>
          <c:x val="0.406715223097112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Izvestaj!$M$1</c:f>
              <c:strCache>
                <c:ptCount val="1"/>
                <c:pt idx="0">
                  <c:v>Prihodi (mil. evra)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Izvestaj!$L$2:$L$7</c:f>
              <c:strCache>
                <c:ptCount val="6"/>
                <c:pt idx="0">
                  <c:v>United States</c:v>
                </c:pt>
                <c:pt idx="1">
                  <c:v>France</c:v>
                </c:pt>
                <c:pt idx="2">
                  <c:v>Russia</c:v>
                </c:pt>
                <c:pt idx="3">
                  <c:v>Italy</c:v>
                </c:pt>
                <c:pt idx="4">
                  <c:v>Denmark</c:v>
                </c:pt>
                <c:pt idx="5">
                  <c:v>United Kingdom</c:v>
                </c:pt>
              </c:strCache>
            </c:strRef>
          </c:cat>
          <c:val>
            <c:numRef>
              <c:f>Izvestaj!$M$2:$M$7</c:f>
              <c:numCache>
                <c:formatCode>General</c:formatCode>
                <c:ptCount val="6"/>
                <c:pt idx="0">
                  <c:v>13076.230000000001</c:v>
                </c:pt>
                <c:pt idx="1">
                  <c:v>14380.62</c:v>
                </c:pt>
                <c:pt idx="2">
                  <c:v>29208.820000000003</c:v>
                </c:pt>
                <c:pt idx="3">
                  <c:v>378.56</c:v>
                </c:pt>
                <c:pt idx="4">
                  <c:v>976.59</c:v>
                </c:pt>
                <c:pt idx="5">
                  <c:v>467.03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A-4881-A845-F1CF6AFFBD5F}"/>
            </c:ext>
          </c:extLst>
        </c:ser>
        <c:ser>
          <c:idx val="1"/>
          <c:order val="1"/>
          <c:tx>
            <c:strRef>
              <c:f>Izvestaj!$N$1</c:f>
              <c:strCache>
                <c:ptCount val="1"/>
                <c:pt idx="0">
                  <c:v>Rashodi (mil. evra)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Izvestaj!$L$2:$L$7</c:f>
              <c:strCache>
                <c:ptCount val="6"/>
                <c:pt idx="0">
                  <c:v>United States</c:v>
                </c:pt>
                <c:pt idx="1">
                  <c:v>France</c:v>
                </c:pt>
                <c:pt idx="2">
                  <c:v>Russia</c:v>
                </c:pt>
                <c:pt idx="3">
                  <c:v>Italy</c:v>
                </c:pt>
                <c:pt idx="4">
                  <c:v>Denmark</c:v>
                </c:pt>
                <c:pt idx="5">
                  <c:v>United Kingdom</c:v>
                </c:pt>
              </c:strCache>
            </c:strRef>
          </c:cat>
          <c:val>
            <c:numRef>
              <c:f>Izvestaj!$N$2:$N$7</c:f>
              <c:numCache>
                <c:formatCode>General</c:formatCode>
                <c:ptCount val="6"/>
                <c:pt idx="0">
                  <c:v>12458.1</c:v>
                </c:pt>
                <c:pt idx="1">
                  <c:v>19751.830000000002</c:v>
                </c:pt>
                <c:pt idx="2">
                  <c:v>32499.23000000001</c:v>
                </c:pt>
                <c:pt idx="3">
                  <c:v>189.6</c:v>
                </c:pt>
                <c:pt idx="4">
                  <c:v>1993.6100000000001</c:v>
                </c:pt>
                <c:pt idx="5">
                  <c:v>808.87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A-4881-A845-F1CF6AFFB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231855"/>
        <c:axId val="399359151"/>
      </c:barChart>
      <c:catAx>
        <c:axId val="49623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59151"/>
        <c:crosses val="autoZero"/>
        <c:auto val="1"/>
        <c:lblAlgn val="ctr"/>
        <c:lblOffset val="100"/>
        <c:noMultiLvlLbl val="0"/>
      </c:catAx>
      <c:valAx>
        <c:axId val="3993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3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171450</xdr:rowOff>
    </xdr:from>
    <xdr:to>
      <xdr:col>7</xdr:col>
      <xdr:colOff>542925</xdr:colOff>
      <xdr:row>18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1" y="171450"/>
          <a:ext cx="4619624" cy="33242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RS" sz="1100"/>
            <a:t>Zadatak</a:t>
          </a:r>
        </a:p>
        <a:p>
          <a:r>
            <a:rPr lang="sr-Latn-RS" sz="1100"/>
            <a:t>1.</a:t>
          </a:r>
          <a:r>
            <a:rPr lang="sr-Latn-RS" sz="1100" baseline="0"/>
            <a:t> Promeniti radnom listu "Sheet 2" ime u "Izveštaj"</a:t>
          </a:r>
        </a:p>
        <a:p>
          <a:r>
            <a:rPr lang="sr-Latn-RS" sz="1100" baseline="0"/>
            <a:t>2. Formatirati tabelu kao što je prikazano na slici</a:t>
          </a:r>
        </a:p>
        <a:p>
          <a:r>
            <a:rPr lang="sr-Latn-RS" sz="1100" baseline="0"/>
            <a:t>3.  Izračunati bilans (razliku prihoda i rashoda) za svaku kompaniju, kao i procentualnu promenu likvidnosti</a:t>
          </a:r>
        </a:p>
        <a:p>
          <a:r>
            <a:rPr lang="sr-Latn-RS" sz="1100"/>
            <a:t>4.</a:t>
          </a:r>
          <a:r>
            <a:rPr lang="sr-Latn-RS" sz="1100" baseline="0"/>
            <a:t> U kolonu bankrot za svaku kompaniju označiti da li je bankrotirala ili ne. Kompanija je bankrotirala ukoliko ima pad likvidnosti veći od 40%</a:t>
          </a:r>
        </a:p>
        <a:p>
          <a:r>
            <a:rPr lang="sr-Latn-RS" sz="1100" baseline="0"/>
            <a:t>5.  Svim kompanijama koje imaju rast likvidnosti veći od 10% formatirati ćeliju sa procentom rasta kao što je prikazano na slici</a:t>
          </a:r>
        </a:p>
        <a:p>
          <a:r>
            <a:rPr lang="en-US" sz="1100" baseline="0"/>
            <a:t>6. Formirati tabelu prihoda i rashoda po zemljama kao </a:t>
          </a:r>
          <a:r>
            <a:rPr lang="sr-Latn-RS" sz="1100" baseline="0"/>
            <a:t>što je prikazano na slici</a:t>
          </a:r>
        </a:p>
        <a:p>
          <a:r>
            <a:rPr lang="sr-Latn-RS" sz="1100" baseline="0"/>
            <a:t>7. Na osnovu tabele prihoda i rashoda po zemlji napraviti grafike koji prikazuju odnos prihoda po zemljama, kao i odnos prihoda i rashoda za svaku od zemalja</a:t>
          </a:r>
        </a:p>
        <a:p>
          <a:r>
            <a:rPr lang="sr-Latn-RS" sz="1100" baseline="0"/>
            <a:t>8. Formirati tabelu koja prikazuje neke od interesantnih podataka kao što je prikazano na slici</a:t>
          </a:r>
        </a:p>
        <a:p>
          <a:r>
            <a:rPr lang="sr-Latn-RS" sz="1100" baseline="0"/>
            <a:t>9. Napraviti pivot tabelu koja ima omogućenu pretragu po zemljama, a prikazuje prihode, rashode i bilans kompanija, kao što je prikazano na slici</a:t>
          </a:r>
          <a:endParaRPr lang="en-US" sz="1100"/>
        </a:p>
      </xdr:txBody>
    </xdr:sp>
    <xdr:clientData/>
  </xdr:twoCellAnchor>
  <xdr:twoCellAnchor editAs="oneCell">
    <xdr:from>
      <xdr:col>18</xdr:col>
      <xdr:colOff>333375</xdr:colOff>
      <xdr:row>0</xdr:row>
      <xdr:rowOff>180975</xdr:rowOff>
    </xdr:from>
    <xdr:to>
      <xdr:col>33</xdr:col>
      <xdr:colOff>552450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180975"/>
          <a:ext cx="9363075" cy="682942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171450</xdr:rowOff>
    </xdr:from>
    <xdr:to>
      <xdr:col>18</xdr:col>
      <xdr:colOff>209550</xdr:colOff>
      <xdr:row>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71450"/>
          <a:ext cx="5857875" cy="1638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</xdr:colOff>
      <xdr:row>9</xdr:row>
      <xdr:rowOff>123825</xdr:rowOff>
    </xdr:from>
    <xdr:to>
      <xdr:col>17</xdr:col>
      <xdr:colOff>476250</xdr:colOff>
      <xdr:row>24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83832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24</xdr:row>
      <xdr:rowOff>133350</xdr:rowOff>
    </xdr:from>
    <xdr:to>
      <xdr:col>17</xdr:col>
      <xdr:colOff>495300</xdr:colOff>
      <xdr:row>39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4705350"/>
          <a:ext cx="4533900" cy="276225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18</xdr:row>
      <xdr:rowOff>133350</xdr:rowOff>
    </xdr:from>
    <xdr:to>
      <xdr:col>6</xdr:col>
      <xdr:colOff>9525</xdr:colOff>
      <xdr:row>30</xdr:row>
      <xdr:rowOff>171450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3562350"/>
          <a:ext cx="2524125" cy="2324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85725</xdr:rowOff>
    </xdr:from>
    <xdr:to>
      <xdr:col>9</xdr:col>
      <xdr:colOff>581025</xdr:colOff>
      <xdr:row>37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991225"/>
          <a:ext cx="5962650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127000</xdr:colOff>
      <xdr:row>7</xdr:row>
      <xdr:rowOff>140494</xdr:rowOff>
    </xdr:from>
    <xdr:to>
      <xdr:col>15</xdr:col>
      <xdr:colOff>261937</xdr:colOff>
      <xdr:row>22</xdr:row>
      <xdr:rowOff>26194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2F3742-B1B4-48C3-BE6F-F446E1A7C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24</xdr:row>
      <xdr:rowOff>29369</xdr:rowOff>
    </xdr:from>
    <xdr:to>
      <xdr:col>15</xdr:col>
      <xdr:colOff>277812</xdr:colOff>
      <xdr:row>38</xdr:row>
      <xdr:rowOff>105569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D934F19-9F97-43D1-BDAA-01B39E629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559.630183564812" createdVersion="6" refreshedVersion="6" minRefreshableVersion="3" recordCount="70" xr:uid="{D759AFCB-DAA4-4C2B-A29E-37BF84CCC6E3}">
  <cacheSource type="worksheet">
    <worksheetSource ref="A1:H71" sheet="Izvestaj"/>
  </cacheSource>
  <cacheFields count="8">
    <cacheField name="Kompanija" numFmtId="0">
      <sharedItems count="66">
        <s v="Mydo"/>
        <s v="Yombu"/>
        <s v="Youfeed"/>
        <s v="Gabspot"/>
        <s v="Centizu"/>
        <s v="Eadel"/>
        <s v="Meetz"/>
        <s v="Jaxbean"/>
        <s v="Browsezoom"/>
        <s v="Centidel"/>
        <s v="Oba"/>
        <s v="Tanoodle"/>
        <s v="Trunyx"/>
        <s v="Skipfire"/>
        <s v="Gigabox"/>
        <s v="Brightbean"/>
        <s v="Meezzy"/>
        <s v="Zoozzy"/>
        <s v="Kwimbee"/>
        <s v="Yodel"/>
        <s v="Skilith"/>
        <s v="Devify"/>
        <s v="BlogXS"/>
        <s v="Twitterlist"/>
        <s v="Zoomdog"/>
        <s v="Eare"/>
        <s v="Jazzy"/>
        <s v="Skalith"/>
        <s v="Fivebridge"/>
        <s v="Voonder"/>
        <s v="Brainverse"/>
        <s v="Dabvine"/>
        <s v="Yata"/>
        <s v="Thoughtstorm"/>
        <s v="Ainyx"/>
        <s v="Kazu"/>
        <s v="Babblestorm"/>
        <s v="Omba"/>
        <s v="Oyoloo"/>
        <s v="Dablist"/>
        <s v="Skinix"/>
        <s v="Jabbersphere"/>
        <s v="Zoonder"/>
        <s v="Jabberstorm"/>
        <s v="Linktype"/>
        <s v="Tagfeed"/>
        <s v="Topicblab"/>
        <s v="Roodel"/>
        <s v="Wikivu"/>
        <s v="Minyx"/>
        <s v="Skivee"/>
        <s v="Skimia"/>
        <s v="Zoomzone"/>
        <s v="Digitube"/>
        <s v="Twitterbeat"/>
        <s v="Shufflebeat"/>
        <s v="Bubblebox"/>
        <s v="Talane"/>
        <s v="Kwinu"/>
        <s v="Lajo"/>
        <s v="Dynazzy"/>
        <s v="Twitternation"/>
        <s v="Abatz"/>
        <s v="Innojam"/>
        <s v="Eamia"/>
        <s v="Thoughtbeat"/>
      </sharedItems>
    </cacheField>
    <cacheField name="Zemlja" numFmtId="0">
      <sharedItems count="6">
        <s v="United States"/>
        <s v="France"/>
        <s v="Russia"/>
        <s v="Italy"/>
        <s v="Denmark"/>
        <s v="United Kingdom"/>
      </sharedItems>
    </cacheField>
    <cacheField name="Likvidnost (mil. evra)" numFmtId="0">
      <sharedItems containsSemiMixedTypes="0" containsString="0" containsNumber="1" minValue="11.87" maxValue="4923.25"/>
    </cacheField>
    <cacheField name="Prihodi (mil. evra)" numFmtId="0">
      <sharedItems containsSemiMixedTypes="0" containsString="0" containsNumber="1" minValue="105.25" maxValue="1459.05"/>
    </cacheField>
    <cacheField name="Rashodi (mil. evra)" numFmtId="0">
      <sharedItems containsSemiMixedTypes="0" containsString="0" containsNumber="1" minValue="121.08" maxValue="1797.05"/>
    </cacheField>
    <cacheField name="Bilans (mil. evra)" numFmtId="0">
      <sharedItems containsSemiMixedTypes="0" containsString="0" containsNumber="1" minValue="-1585.7" maxValue="985.41000000000008"/>
    </cacheField>
    <cacheField name="Promena likvidnost (%)" numFmtId="10">
      <sharedItems containsSemiMixedTypes="0" containsString="0" containsNumber="1" minValue="-106.75821398483573" maxValue="2.656875669440554"/>
    </cacheField>
    <cacheField name="Bankrot (DA/NE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n v="2713.97"/>
    <n v="157.94"/>
    <n v="1743.64"/>
    <n v="-1585.7"/>
    <n v="-0.58427322335913812"/>
    <s v="Da"/>
  </r>
  <r>
    <x v="1"/>
    <x v="1"/>
    <n v="3309.29"/>
    <n v="1129.47"/>
    <n v="616.52"/>
    <n v="512.95000000000005"/>
    <n v="0.15500303690519721"/>
    <s v="Ne"/>
  </r>
  <r>
    <x v="2"/>
    <x v="0"/>
    <n v="4553.08"/>
    <n v="1211.75"/>
    <n v="777.95"/>
    <n v="433.79999999999995"/>
    <n v="9.5276164706089059E-2"/>
    <s v="Ne"/>
  </r>
  <r>
    <x v="3"/>
    <x v="2"/>
    <n v="3875.9"/>
    <n v="1198.47"/>
    <n v="1101.31"/>
    <n v="97.160000000000082"/>
    <n v="2.506772620552648E-2"/>
    <s v="Ne"/>
  </r>
  <r>
    <x v="4"/>
    <x v="0"/>
    <n v="4897.1899999999996"/>
    <n v="1399.39"/>
    <n v="1712.29"/>
    <n v="-312.89999999999986"/>
    <n v="-6.3893783986326835E-2"/>
    <s v="Ne"/>
  </r>
  <r>
    <x v="5"/>
    <x v="2"/>
    <n v="1265.6600000000001"/>
    <n v="1308.54"/>
    <n v="1335.41"/>
    <n v="-26.870000000000118"/>
    <n v="-2.1230030181881483E-2"/>
    <s v="Ne"/>
  </r>
  <r>
    <x v="6"/>
    <x v="2"/>
    <n v="2106.1999999999998"/>
    <n v="368.93"/>
    <n v="1040.27"/>
    <n v="-671.33999999999992"/>
    <n v="-0.31874465862691104"/>
    <s v="Ne"/>
  </r>
  <r>
    <x v="7"/>
    <x v="2"/>
    <n v="4606.7"/>
    <n v="911.18"/>
    <n v="993.32"/>
    <n v="-82.1400000000001"/>
    <n v="-1.7830551153754336E-2"/>
    <s v="Ne"/>
  </r>
  <r>
    <x v="8"/>
    <x v="0"/>
    <n v="2364.6"/>
    <n v="684.51"/>
    <n v="511.15"/>
    <n v="173.36"/>
    <n v="7.3314725534974215E-2"/>
    <s v="Ne"/>
  </r>
  <r>
    <x v="9"/>
    <x v="1"/>
    <n v="3888.67"/>
    <n v="773.89"/>
    <n v="1306.69"/>
    <n v="-532.80000000000007"/>
    <n v="-0.13701342618427381"/>
    <s v="Ne"/>
  </r>
  <r>
    <x v="10"/>
    <x v="2"/>
    <n v="3189.52"/>
    <n v="485.34"/>
    <n v="1756.05"/>
    <n v="-1270.71"/>
    <n v="-0.39840164037221903"/>
    <s v="Ne"/>
  </r>
  <r>
    <x v="11"/>
    <x v="1"/>
    <n v="3070.42"/>
    <n v="287.69"/>
    <n v="1787.88"/>
    <n v="-1500.19"/>
    <n v="-0.48859439425225215"/>
    <s v="Da"/>
  </r>
  <r>
    <x v="12"/>
    <x v="2"/>
    <n v="3382.2"/>
    <n v="782.1"/>
    <n v="712.14"/>
    <n v="69.960000000000036"/>
    <n v="2.06847613979067E-2"/>
    <s v="Ne"/>
  </r>
  <r>
    <x v="13"/>
    <x v="2"/>
    <n v="2665.62"/>
    <n v="1255.1500000000001"/>
    <n v="864.66"/>
    <n v="390.49000000000012"/>
    <n v="0.14649124781476736"/>
    <s v="Ne"/>
  </r>
  <r>
    <x v="14"/>
    <x v="2"/>
    <n v="4855.3999999999996"/>
    <n v="1459.05"/>
    <n v="1056.3900000000001"/>
    <n v="402.65999999999985"/>
    <n v="8.2930345594595681E-2"/>
    <s v="Ne"/>
  </r>
  <r>
    <x v="15"/>
    <x v="1"/>
    <n v="885.71"/>
    <n v="1081.19"/>
    <n v="1153.92"/>
    <n v="-72.730000000000018"/>
    <n v="-8.2114913459258684E-2"/>
    <s v="Ne"/>
  </r>
  <r>
    <x v="16"/>
    <x v="2"/>
    <n v="22.62"/>
    <n v="362.72"/>
    <n v="1303.43"/>
    <n v="-940.71"/>
    <n v="-41.587533156498672"/>
    <s v="Da"/>
  </r>
  <r>
    <x v="17"/>
    <x v="2"/>
    <n v="4016.65"/>
    <n v="912.28"/>
    <n v="547.37"/>
    <n v="364.90999999999997"/>
    <n v="9.0849339623815861E-2"/>
    <s v="Ne"/>
  </r>
  <r>
    <x v="18"/>
    <x v="2"/>
    <n v="1402.16"/>
    <n v="361.15"/>
    <n v="1565.08"/>
    <n v="-1203.9299999999998"/>
    <n v="-0.85862526387858717"/>
    <s v="Da"/>
  </r>
  <r>
    <x v="19"/>
    <x v="0"/>
    <n v="644.30999999999995"/>
    <n v="678.57"/>
    <n v="528.47"/>
    <n v="150.10000000000002"/>
    <n v="0.23296239387872303"/>
    <s v="Ne"/>
  </r>
  <r>
    <x v="20"/>
    <x v="0"/>
    <n v="4003.88"/>
    <n v="409.15"/>
    <n v="121.08"/>
    <n v="288.07"/>
    <n v="7.1947710720601007E-2"/>
    <s v="Ne"/>
  </r>
  <r>
    <x v="21"/>
    <x v="1"/>
    <n v="1588.2"/>
    <n v="987.05"/>
    <n v="1373.52"/>
    <n v="-386.47"/>
    <n v="-0.24333837048230703"/>
    <s v="Ne"/>
  </r>
  <r>
    <x v="22"/>
    <x v="3"/>
    <n v="1373.03"/>
    <n v="378.56"/>
    <n v="189.6"/>
    <n v="188.96"/>
    <n v="0.13762263024114552"/>
    <s v="Ne"/>
  </r>
  <r>
    <x v="23"/>
    <x v="1"/>
    <n v="1430.35"/>
    <n v="240.37"/>
    <n v="933.59"/>
    <n v="-693.22"/>
    <n v="-0.48465060999056181"/>
    <s v="Da"/>
  </r>
  <r>
    <x v="24"/>
    <x v="1"/>
    <n v="182.88"/>
    <n v="758.23"/>
    <n v="974.45"/>
    <n v="-216.22000000000003"/>
    <n v="-1.182305336832896"/>
    <s v="Da"/>
  </r>
  <r>
    <x v="25"/>
    <x v="2"/>
    <n v="2750.98"/>
    <n v="968.48"/>
    <n v="687"/>
    <n v="281.48"/>
    <n v="0.10231990054453323"/>
    <s v="Ne"/>
  </r>
  <r>
    <x v="26"/>
    <x v="2"/>
    <n v="11.87"/>
    <n v="177.29"/>
    <n v="1444.51"/>
    <n v="-1267.22"/>
    <n v="-106.75821398483573"/>
    <s v="Da"/>
  </r>
  <r>
    <x v="27"/>
    <x v="1"/>
    <n v="1500.06"/>
    <n v="551.36"/>
    <n v="1102.17"/>
    <n v="-550.81000000000006"/>
    <n v="-0.36719197898750722"/>
    <s v="Ne"/>
  </r>
  <r>
    <x v="28"/>
    <x v="2"/>
    <n v="1668.11"/>
    <n v="1124.25"/>
    <n v="1501.11"/>
    <n v="-376.8599999999999"/>
    <n v="-0.2259203529743242"/>
    <s v="Ne"/>
  </r>
  <r>
    <x v="29"/>
    <x v="2"/>
    <n v="3819.56"/>
    <n v="1042.6500000000001"/>
    <n v="403.87"/>
    <n v="638.78000000000009"/>
    <n v="0.1672391584370975"/>
    <s v="Ne"/>
  </r>
  <r>
    <x v="30"/>
    <x v="2"/>
    <n v="1984.67"/>
    <n v="385.16"/>
    <n v="1163.9100000000001"/>
    <n v="-778.75"/>
    <n v="-0.39238261272654901"/>
    <s v="Ne"/>
  </r>
  <r>
    <x v="31"/>
    <x v="1"/>
    <n v="33.83"/>
    <n v="565.15"/>
    <n v="1115.22"/>
    <n v="-550.07000000000005"/>
    <n v="-16.259828554537396"/>
    <s v="Da"/>
  </r>
  <r>
    <x v="32"/>
    <x v="2"/>
    <n v="1157.56"/>
    <n v="438.7"/>
    <n v="348.74"/>
    <n v="89.95999999999998"/>
    <n v="7.7715194028819226E-2"/>
    <s v="Ne"/>
  </r>
  <r>
    <x v="33"/>
    <x v="2"/>
    <n v="2435.5"/>
    <n v="1240.83"/>
    <n v="571.59"/>
    <n v="669.2399999999999"/>
    <n v="0.27478546499692053"/>
    <s v="Ne"/>
  </r>
  <r>
    <x v="34"/>
    <x v="2"/>
    <n v="1699.15"/>
    <n v="760.67"/>
    <n v="441.57"/>
    <n v="319.09999999999997"/>
    <n v="0.18779978224406318"/>
    <s v="Ne"/>
  </r>
  <r>
    <x v="35"/>
    <x v="2"/>
    <n v="1667.24"/>
    <n v="608.39"/>
    <n v="1504.14"/>
    <n v="-895.75000000000011"/>
    <n v="-0.53726518077781249"/>
    <s v="Da"/>
  </r>
  <r>
    <x v="36"/>
    <x v="1"/>
    <n v="1029.49"/>
    <n v="1209.78"/>
    <n v="1707.79"/>
    <n v="-498.01"/>
    <n v="-0.48374437828439321"/>
    <s v="Da"/>
  </r>
  <r>
    <x v="37"/>
    <x v="0"/>
    <n v="3544.96"/>
    <n v="1384.91"/>
    <n v="1647.94"/>
    <n v="-263.02999999999997"/>
    <n v="-7.4198298429319368E-2"/>
    <s v="Ne"/>
  </r>
  <r>
    <x v="38"/>
    <x v="0"/>
    <n v="2346.8200000000002"/>
    <n v="913.5"/>
    <n v="805.26"/>
    <n v="108.24000000000001"/>
    <n v="4.6121986347482977E-2"/>
    <s v="Ne"/>
  </r>
  <r>
    <x v="39"/>
    <x v="1"/>
    <n v="2080.52"/>
    <n v="1197.8499999999999"/>
    <n v="1396.76"/>
    <n v="-198.91000000000008"/>
    <n v="-9.5605906215753794E-2"/>
    <s v="Ne"/>
  </r>
  <r>
    <x v="27"/>
    <x v="2"/>
    <n v="4506.96"/>
    <n v="954.09"/>
    <n v="217.15"/>
    <n v="736.94"/>
    <n v="0.1635115465857252"/>
    <s v="Ne"/>
  </r>
  <r>
    <x v="40"/>
    <x v="2"/>
    <n v="3543.27"/>
    <n v="1190.3800000000001"/>
    <n v="1541.8"/>
    <n v="-351.41999999999985"/>
    <n v="-9.9179571412847417E-2"/>
    <s v="Ne"/>
  </r>
  <r>
    <x v="41"/>
    <x v="0"/>
    <n v="453.47"/>
    <n v="888.77"/>
    <n v="1685.07"/>
    <n v="-796.3"/>
    <n v="-1.7560147308531984"/>
    <s v="Da"/>
  </r>
  <r>
    <x v="42"/>
    <x v="4"/>
    <n v="3194.15"/>
    <n v="121.36"/>
    <n v="1370.5"/>
    <n v="-1249.1400000000001"/>
    <n v="-0.3910711769954448"/>
    <s v="Ne"/>
  </r>
  <r>
    <x v="43"/>
    <x v="2"/>
    <n v="2158.9499999999998"/>
    <n v="1259.67"/>
    <n v="1439.09"/>
    <n v="-179.41999999999985"/>
    <n v="-8.3105213182333937E-2"/>
    <s v="Ne"/>
  </r>
  <r>
    <x v="10"/>
    <x v="2"/>
    <n v="4923.25"/>
    <n v="951.61"/>
    <n v="363.82"/>
    <n v="587.79"/>
    <n v="0.1193906464225867"/>
    <s v="Ne"/>
  </r>
  <r>
    <x v="44"/>
    <x v="5"/>
    <n v="3487.95"/>
    <n v="467.03"/>
    <n v="808.87"/>
    <n v="-341.84000000000003"/>
    <n v="-9.8005992058372404E-2"/>
    <s v="Ne"/>
  </r>
  <r>
    <x v="45"/>
    <x v="2"/>
    <n v="2281.83"/>
    <n v="1254.6300000000001"/>
    <n v="1445.02"/>
    <n v="-190.38999999999987"/>
    <n v="-8.3437416459595973E-2"/>
    <s v="Ne"/>
  </r>
  <r>
    <x v="46"/>
    <x v="1"/>
    <n v="2077.1999999999998"/>
    <n v="643.44000000000005"/>
    <n v="593.20000000000005"/>
    <n v="50.240000000000009"/>
    <n v="2.4186404775659549E-2"/>
    <s v="Ne"/>
  </r>
  <r>
    <x v="47"/>
    <x v="4"/>
    <n v="903.84"/>
    <n v="855.23"/>
    <n v="623.11"/>
    <n v="232.12"/>
    <n v="0.25681536555142503"/>
    <s v="Ne"/>
  </r>
  <r>
    <x v="48"/>
    <x v="1"/>
    <n v="2275.48"/>
    <n v="793.61"/>
    <n v="1105.1099999999999"/>
    <n v="-311.49999999999989"/>
    <n v="-0.1368941937525269"/>
    <s v="Ne"/>
  </r>
  <r>
    <x v="49"/>
    <x v="2"/>
    <n v="1711.5"/>
    <n v="1455.22"/>
    <n v="469.81"/>
    <n v="985.41000000000008"/>
    <n v="0.57575810692375118"/>
    <s v="Ne"/>
  </r>
  <r>
    <x v="50"/>
    <x v="2"/>
    <n v="517.45000000000005"/>
    <n v="1345.08"/>
    <n v="1797.05"/>
    <n v="-451.97"/>
    <n v="-0.87345637259638609"/>
    <s v="Da"/>
  </r>
  <r>
    <x v="51"/>
    <x v="1"/>
    <n v="3427.14"/>
    <n v="1291.99"/>
    <n v="1073.9000000000001"/>
    <n v="218.08999999999992"/>
    <n v="6.3636151426553891E-2"/>
    <s v="Ne"/>
  </r>
  <r>
    <x v="52"/>
    <x v="2"/>
    <n v="3708.41"/>
    <n v="362.42"/>
    <n v="1294.96"/>
    <n v="-932.54"/>
    <n v="-0.25146626182110393"/>
    <s v="Ne"/>
  </r>
  <r>
    <x v="53"/>
    <x v="0"/>
    <n v="1724.19"/>
    <n v="555.35"/>
    <n v="337.91"/>
    <n v="217.44"/>
    <n v="0.12611139143597863"/>
    <s v="Ne"/>
  </r>
  <r>
    <x v="54"/>
    <x v="2"/>
    <n v="4273.49"/>
    <n v="534.15"/>
    <n v="1253.08"/>
    <n v="-718.93"/>
    <n v="-0.16823018188880751"/>
    <s v="Ne"/>
  </r>
  <r>
    <x v="55"/>
    <x v="1"/>
    <n v="4877.17"/>
    <n v="1366.61"/>
    <n v="765.49"/>
    <n v="601.11999999999989"/>
    <n v="0.12325180381245679"/>
    <s v="Ne"/>
  </r>
  <r>
    <x v="56"/>
    <x v="1"/>
    <n v="2265.44"/>
    <n v="480.26"/>
    <n v="782.41"/>
    <n v="-302.14999999999998"/>
    <n v="-0.13337364926901615"/>
    <s v="Ne"/>
  </r>
  <r>
    <x v="57"/>
    <x v="0"/>
    <n v="2707.02"/>
    <n v="1396.42"/>
    <n v="957.33"/>
    <n v="439.09000000000003"/>
    <n v="0.16220419501887687"/>
    <s v="Ne"/>
  </r>
  <r>
    <x v="58"/>
    <x v="2"/>
    <n v="242.74"/>
    <n v="946.2"/>
    <n v="301.27"/>
    <n v="644.93000000000006"/>
    <n v="2.656875669440554"/>
    <s v="Ne"/>
  </r>
  <r>
    <x v="27"/>
    <x v="0"/>
    <n v="1243.82"/>
    <n v="1385.37"/>
    <n v="522.1"/>
    <n v="863.26999999999987"/>
    <n v="0.69404737019826013"/>
    <s v="Ne"/>
  </r>
  <r>
    <x v="59"/>
    <x v="2"/>
    <n v="3306.15"/>
    <n v="1097.6500000000001"/>
    <n v="292.51"/>
    <n v="805.1400000000001"/>
    <n v="0.24352797060024503"/>
    <s v="Ne"/>
  </r>
  <r>
    <x v="60"/>
    <x v="0"/>
    <n v="873.54"/>
    <n v="712.44"/>
    <n v="371.66"/>
    <n v="340.78000000000003"/>
    <n v="0.39011378986652018"/>
    <s v="Ne"/>
  </r>
  <r>
    <x v="61"/>
    <x v="2"/>
    <n v="4129.8500000000004"/>
    <n v="611.79999999999995"/>
    <n v="855.24"/>
    <n v="-243.44000000000005"/>
    <n v="-5.8946450839618879E-2"/>
    <s v="Ne"/>
  </r>
  <r>
    <x v="62"/>
    <x v="0"/>
    <n v="3496.26"/>
    <n v="1298.1600000000001"/>
    <n v="736.25"/>
    <n v="561.91000000000008"/>
    <n v="0.16071745236338261"/>
    <s v="Ne"/>
  </r>
  <r>
    <x v="54"/>
    <x v="1"/>
    <n v="2985.37"/>
    <n v="105.25"/>
    <n v="435.38"/>
    <n v="-330.13"/>
    <n v="-0.11058260785095315"/>
    <s v="Ne"/>
  </r>
  <r>
    <x v="63"/>
    <x v="2"/>
    <n v="4068.41"/>
    <n v="711.38"/>
    <n v="403.31"/>
    <n v="308.07"/>
    <n v="7.5722456684552436E-2"/>
    <s v="Ne"/>
  </r>
  <r>
    <x v="64"/>
    <x v="1"/>
    <n v="1993.68"/>
    <n v="917.43"/>
    <n v="1527.83"/>
    <n v="-610.4"/>
    <n v="-0.30616748926608078"/>
    <s v="Ne"/>
  </r>
  <r>
    <x v="65"/>
    <x v="2"/>
    <n v="2208.39"/>
    <n v="383.21"/>
    <n v="483.25"/>
    <n v="-100.04000000000002"/>
    <n v="-4.5299969661155876E-2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75BB60-E0D9-417A-A4DA-D1EE276E36FF}" name="PivotTable1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" firstHeaderRow="0" firstDataRow="1" firstDataCol="1" rowPageCount="1" colPageCount="1"/>
  <pivotFields count="8">
    <pivotField axis="axisRow" showAll="0">
      <items count="67">
        <item x="62"/>
        <item x="34"/>
        <item x="36"/>
        <item x="22"/>
        <item x="30"/>
        <item x="15"/>
        <item x="8"/>
        <item x="56"/>
        <item x="9"/>
        <item x="4"/>
        <item x="39"/>
        <item x="31"/>
        <item x="21"/>
        <item x="53"/>
        <item x="60"/>
        <item x="5"/>
        <item x="64"/>
        <item x="25"/>
        <item x="28"/>
        <item x="3"/>
        <item x="14"/>
        <item x="63"/>
        <item x="41"/>
        <item x="43"/>
        <item x="7"/>
        <item x="26"/>
        <item x="35"/>
        <item x="18"/>
        <item x="58"/>
        <item x="59"/>
        <item x="44"/>
        <item x="6"/>
        <item x="16"/>
        <item x="49"/>
        <item x="0"/>
        <item x="10"/>
        <item x="37"/>
        <item x="38"/>
        <item x="47"/>
        <item x="55"/>
        <item x="27"/>
        <item x="20"/>
        <item x="51"/>
        <item x="40"/>
        <item x="13"/>
        <item x="50"/>
        <item x="45"/>
        <item x="57"/>
        <item x="11"/>
        <item x="65"/>
        <item x="33"/>
        <item x="46"/>
        <item x="12"/>
        <item x="54"/>
        <item x="23"/>
        <item x="61"/>
        <item x="29"/>
        <item x="48"/>
        <item x="32"/>
        <item x="19"/>
        <item x="1"/>
        <item x="2"/>
        <item x="24"/>
        <item x="52"/>
        <item x="42"/>
        <item x="17"/>
        <item t="default"/>
      </items>
    </pivotField>
    <pivotField axis="axisPage" multipleItemSelectionAllowed="1" showAll="0">
      <items count="7">
        <item x="4"/>
        <item h="1" x="1"/>
        <item x="3"/>
        <item h="1" x="2"/>
        <item h="1" x="5"/>
        <item h="1" x="0"/>
        <item t="default"/>
      </items>
    </pivotField>
    <pivotField showAll="0"/>
    <pivotField dataField="1" showAll="0"/>
    <pivotField dataField="1" showAll="0"/>
    <pivotField dataField="1" showAll="0"/>
    <pivotField numFmtId="10" showAll="0"/>
    <pivotField showAll="0"/>
  </pivotFields>
  <rowFields count="1">
    <field x="0"/>
  </rowFields>
  <rowItems count="4">
    <i>
      <x v="3"/>
    </i>
    <i>
      <x v="38"/>
    </i>
    <i>
      <x v="6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-1"/>
  </pageFields>
  <dataFields count="3">
    <dataField name="Sum of Prihodi (mil. evra)" fld="3" baseField="0" baseItem="0"/>
    <dataField name="Sum of Rashodi (mil. evra)" fld="4" baseField="0" baseItem="0"/>
    <dataField name="Sum of Bilans (mil. evra)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Q1" zoomScaleNormal="100" workbookViewId="0">
      <selection activeCell="N46" sqref="N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ACBD-0A46-437E-BCCA-6C7B026C821A}">
  <dimension ref="A1:D7"/>
  <sheetViews>
    <sheetView workbookViewId="0">
      <selection activeCell="K11" sqref="K11"/>
    </sheetView>
  </sheetViews>
  <sheetFormatPr defaultRowHeight="15" x14ac:dyDescent="0.25"/>
  <cols>
    <col min="1" max="1" width="13.140625" bestFit="1" customWidth="1"/>
    <col min="2" max="2" width="24" bestFit="1" customWidth="1"/>
    <col min="3" max="3" width="24.5703125" bestFit="1" customWidth="1"/>
    <col min="4" max="4" width="22.85546875" bestFit="1" customWidth="1"/>
  </cols>
  <sheetData>
    <row r="1" spans="1:4" x14ac:dyDescent="0.25">
      <c r="A1" s="8" t="s">
        <v>1</v>
      </c>
      <c r="B1" t="s">
        <v>92</v>
      </c>
    </row>
    <row r="3" spans="1:4" x14ac:dyDescent="0.25">
      <c r="A3" s="8" t="s">
        <v>87</v>
      </c>
      <c r="B3" t="s">
        <v>89</v>
      </c>
      <c r="C3" t="s">
        <v>90</v>
      </c>
      <c r="D3" t="s">
        <v>91</v>
      </c>
    </row>
    <row r="4" spans="1:4" x14ac:dyDescent="0.25">
      <c r="A4" s="9" t="s">
        <v>27</v>
      </c>
      <c r="B4" s="10">
        <v>378.56</v>
      </c>
      <c r="C4" s="10">
        <v>189.6</v>
      </c>
      <c r="D4" s="10">
        <v>188.96</v>
      </c>
    </row>
    <row r="5" spans="1:4" x14ac:dyDescent="0.25">
      <c r="A5" s="9" t="s">
        <v>55</v>
      </c>
      <c r="B5" s="10">
        <v>855.23</v>
      </c>
      <c r="C5" s="10">
        <v>623.11</v>
      </c>
      <c r="D5" s="10">
        <v>232.12</v>
      </c>
    </row>
    <row r="6" spans="1:4" x14ac:dyDescent="0.25">
      <c r="A6" s="9" t="s">
        <v>48</v>
      </c>
      <c r="B6" s="10">
        <v>121.36</v>
      </c>
      <c r="C6" s="10">
        <v>1370.5</v>
      </c>
      <c r="D6" s="10">
        <v>-1249.1400000000001</v>
      </c>
    </row>
    <row r="7" spans="1:4" x14ac:dyDescent="0.25">
      <c r="A7" s="9" t="s">
        <v>88</v>
      </c>
      <c r="B7" s="10">
        <v>1355.1499999999999</v>
      </c>
      <c r="C7" s="10">
        <v>2183.21</v>
      </c>
      <c r="D7" s="10">
        <v>-828.06000000000006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1"/>
  <sheetViews>
    <sheetView tabSelected="1" zoomScale="90" zoomScaleNormal="90" workbookViewId="0">
      <selection activeCell="J22" sqref="J22"/>
    </sheetView>
  </sheetViews>
  <sheetFormatPr defaultRowHeight="15" x14ac:dyDescent="0.25"/>
  <cols>
    <col min="1" max="1" width="13.5703125" bestFit="1" customWidth="1"/>
    <col min="2" max="2" width="15.42578125" bestFit="1" customWidth="1"/>
    <col min="3" max="3" width="19.85546875" bestFit="1" customWidth="1"/>
    <col min="4" max="4" width="17.28515625" bestFit="1" customWidth="1"/>
    <col min="5" max="5" width="17.85546875" bestFit="1" customWidth="1"/>
    <col min="6" max="6" width="16" bestFit="1" customWidth="1"/>
    <col min="7" max="7" width="22" bestFit="1" customWidth="1"/>
    <col min="8" max="8" width="15.7109375" bestFit="1" customWidth="1"/>
    <col min="12" max="12" width="15.42578125" bestFit="1" customWidth="1"/>
    <col min="13" max="13" width="17.28515625" bestFit="1" customWidth="1"/>
    <col min="14" max="14" width="17.85546875" bestFit="1" customWidth="1"/>
    <col min="15" max="15" width="16" bestFit="1" customWidth="1"/>
    <col min="18" max="18" width="23" customWidth="1"/>
    <col min="19" max="19" width="16.85546875" customWidth="1"/>
  </cols>
  <sheetData>
    <row r="1" spans="1:19" ht="33.75" customHeight="1" x14ac:dyDescent="0.25">
      <c r="A1" s="5" t="s">
        <v>0</v>
      </c>
      <c r="B1" s="5" t="s">
        <v>1</v>
      </c>
      <c r="C1" s="5" t="s">
        <v>75</v>
      </c>
      <c r="D1" s="5" t="s">
        <v>76</v>
      </c>
      <c r="E1" s="2" t="s">
        <v>74</v>
      </c>
      <c r="F1" s="2" t="s">
        <v>77</v>
      </c>
      <c r="G1" s="5" t="s">
        <v>78</v>
      </c>
      <c r="H1" s="5" t="s">
        <v>79</v>
      </c>
      <c r="L1" s="5" t="s">
        <v>1</v>
      </c>
      <c r="M1" s="5" t="s">
        <v>76</v>
      </c>
      <c r="N1" s="2" t="s">
        <v>74</v>
      </c>
      <c r="O1" s="2" t="s">
        <v>77</v>
      </c>
    </row>
    <row r="2" spans="1:19" x14ac:dyDescent="0.25">
      <c r="A2" s="3" t="s">
        <v>2</v>
      </c>
      <c r="B2" s="3" t="s">
        <v>3</v>
      </c>
      <c r="C2" s="3">
        <v>2713.97</v>
      </c>
      <c r="D2" s="3">
        <v>157.94</v>
      </c>
      <c r="E2" s="3">
        <v>1743.64</v>
      </c>
      <c r="F2" s="3">
        <f>D2-E2</f>
        <v>-1585.7</v>
      </c>
      <c r="G2" s="4">
        <f>F2/C2</f>
        <v>-0.58427322335913812</v>
      </c>
      <c r="H2" s="3" t="str">
        <f>IF(G2&lt;-40%,"DA","NE")</f>
        <v>DA</v>
      </c>
      <c r="L2" s="3" t="s">
        <v>3</v>
      </c>
      <c r="M2" s="1">
        <f>SUMIF($B2:$B71,$L2,D2:D71)</f>
        <v>13076.230000000001</v>
      </c>
      <c r="N2" s="1">
        <f t="shared" ref="N2:O2" si="0">SUMIF($B2:$B71,$L2,E2:E71)</f>
        <v>12458.1</v>
      </c>
      <c r="O2" s="1">
        <f t="shared" si="0"/>
        <v>618.13000000000011</v>
      </c>
    </row>
    <row r="3" spans="1:19" x14ac:dyDescent="0.25">
      <c r="A3" s="3" t="s">
        <v>4</v>
      </c>
      <c r="B3" s="3" t="s">
        <v>5</v>
      </c>
      <c r="C3" s="3">
        <v>3309.29</v>
      </c>
      <c r="D3" s="3">
        <v>1129.47</v>
      </c>
      <c r="E3" s="3">
        <v>616.52</v>
      </c>
      <c r="F3" s="3">
        <f t="shared" ref="F3:F66" si="1">D3-E3</f>
        <v>512.95000000000005</v>
      </c>
      <c r="G3" s="4">
        <f t="shared" ref="G3:G66" si="2">F3/C3</f>
        <v>0.15500303690519721</v>
      </c>
      <c r="H3" s="3" t="str">
        <f t="shared" ref="H3:H66" si="3">IF(G3&lt;-40%,"DA","NE")</f>
        <v>NE</v>
      </c>
      <c r="L3" s="3" t="s">
        <v>5</v>
      </c>
      <c r="M3" s="1">
        <f t="shared" ref="M3:M7" si="4">SUMIF($B3:$B72,$L3,D3:D72)</f>
        <v>14380.62</v>
      </c>
      <c r="N3" s="1">
        <f t="shared" ref="N3:N7" si="5">SUMIF($B3:$B72,$L3,E3:E72)</f>
        <v>19751.830000000002</v>
      </c>
      <c r="O3" s="1">
        <f t="shared" ref="O3:O7" si="6">SUMIF($B3:$B72,$L3,F3:F72)</f>
        <v>-5371.21</v>
      </c>
    </row>
    <row r="4" spans="1:19" x14ac:dyDescent="0.25">
      <c r="A4" s="3" t="s">
        <v>6</v>
      </c>
      <c r="B4" s="3" t="s">
        <v>3</v>
      </c>
      <c r="C4" s="3">
        <v>4553.08</v>
      </c>
      <c r="D4" s="3">
        <v>1211.75</v>
      </c>
      <c r="E4" s="3">
        <v>777.95</v>
      </c>
      <c r="F4" s="3">
        <f t="shared" si="1"/>
        <v>433.79999999999995</v>
      </c>
      <c r="G4" s="4">
        <f t="shared" si="2"/>
        <v>9.5276164706089059E-2</v>
      </c>
      <c r="H4" s="3" t="str">
        <f t="shared" si="3"/>
        <v>NE</v>
      </c>
      <c r="L4" s="3" t="s">
        <v>8</v>
      </c>
      <c r="M4" s="1">
        <f t="shared" si="4"/>
        <v>29208.820000000003</v>
      </c>
      <c r="N4" s="1">
        <f t="shared" si="5"/>
        <v>32499.23000000001</v>
      </c>
      <c r="O4" s="1">
        <f t="shared" si="6"/>
        <v>-3290.41</v>
      </c>
    </row>
    <row r="5" spans="1:19" ht="15" customHeight="1" x14ac:dyDescent="0.25">
      <c r="A5" s="3" t="s">
        <v>7</v>
      </c>
      <c r="B5" s="3" t="s">
        <v>8</v>
      </c>
      <c r="C5" s="3">
        <v>3875.9</v>
      </c>
      <c r="D5" s="3">
        <v>1198.47</v>
      </c>
      <c r="E5" s="3">
        <v>1101.31</v>
      </c>
      <c r="F5" s="3">
        <f t="shared" si="1"/>
        <v>97.160000000000082</v>
      </c>
      <c r="G5" s="4">
        <f t="shared" si="2"/>
        <v>2.506772620552648E-2</v>
      </c>
      <c r="H5" s="3" t="str">
        <f t="shared" si="3"/>
        <v>NE</v>
      </c>
      <c r="L5" s="3" t="s">
        <v>28</v>
      </c>
      <c r="M5" s="1">
        <f t="shared" si="4"/>
        <v>378.56</v>
      </c>
      <c r="N5" s="1">
        <f t="shared" si="5"/>
        <v>189.6</v>
      </c>
      <c r="O5" s="1">
        <f t="shared" si="6"/>
        <v>188.96</v>
      </c>
      <c r="R5" s="11" t="s">
        <v>80</v>
      </c>
      <c r="S5" s="14">
        <f>COUNTIF(D2:D71,"&gt;1000")</f>
        <v>25</v>
      </c>
    </row>
    <row r="6" spans="1:19" x14ac:dyDescent="0.25">
      <c r="A6" s="3" t="s">
        <v>9</v>
      </c>
      <c r="B6" s="3" t="s">
        <v>3</v>
      </c>
      <c r="C6" s="3">
        <v>4897.1899999999996</v>
      </c>
      <c r="D6" s="3">
        <v>1399.39</v>
      </c>
      <c r="E6" s="3">
        <v>1712.29</v>
      </c>
      <c r="F6" s="3">
        <f t="shared" si="1"/>
        <v>-312.89999999999986</v>
      </c>
      <c r="G6" s="4">
        <f t="shared" si="2"/>
        <v>-6.3893783986326835E-2</v>
      </c>
      <c r="H6" s="3" t="str">
        <f t="shared" si="3"/>
        <v>NE</v>
      </c>
      <c r="L6" s="3" t="s">
        <v>49</v>
      </c>
      <c r="M6" s="1">
        <f t="shared" si="4"/>
        <v>976.59</v>
      </c>
      <c r="N6" s="1">
        <f t="shared" si="5"/>
        <v>1993.6100000000001</v>
      </c>
      <c r="O6" s="1">
        <f t="shared" si="6"/>
        <v>-1017.0200000000001</v>
      </c>
      <c r="R6" s="12"/>
      <c r="S6" s="15"/>
    </row>
    <row r="7" spans="1:19" x14ac:dyDescent="0.25">
      <c r="A7" s="3" t="s">
        <v>10</v>
      </c>
      <c r="B7" s="3" t="s">
        <v>8</v>
      </c>
      <c r="C7" s="3">
        <v>1265.6600000000001</v>
      </c>
      <c r="D7" s="3">
        <v>1308.54</v>
      </c>
      <c r="E7" s="3">
        <v>1335.41</v>
      </c>
      <c r="F7" s="3">
        <f t="shared" si="1"/>
        <v>-26.870000000000118</v>
      </c>
      <c r="G7" s="4">
        <f t="shared" si="2"/>
        <v>-2.1230030181881483E-2</v>
      </c>
      <c r="H7" s="3" t="str">
        <f t="shared" si="3"/>
        <v>NE</v>
      </c>
      <c r="L7" s="3" t="s">
        <v>52</v>
      </c>
      <c r="M7" s="1">
        <f t="shared" si="4"/>
        <v>467.03</v>
      </c>
      <c r="N7" s="1">
        <f t="shared" si="5"/>
        <v>808.87</v>
      </c>
      <c r="O7" s="1">
        <f t="shared" si="6"/>
        <v>-341.84000000000003</v>
      </c>
      <c r="R7" s="13"/>
      <c r="S7" s="16"/>
    </row>
    <row r="8" spans="1:19" ht="15" customHeight="1" x14ac:dyDescent="0.25">
      <c r="A8" s="3" t="s">
        <v>11</v>
      </c>
      <c r="B8" s="3" t="s">
        <v>8</v>
      </c>
      <c r="C8" s="3">
        <v>2106.1999999999998</v>
      </c>
      <c r="D8" s="3">
        <v>368.93</v>
      </c>
      <c r="E8" s="3">
        <v>1040.27</v>
      </c>
      <c r="F8" s="3">
        <f t="shared" si="1"/>
        <v>-671.33999999999992</v>
      </c>
      <c r="G8" s="4">
        <f t="shared" si="2"/>
        <v>-0.31874465862691104</v>
      </c>
      <c r="H8" s="3" t="str">
        <f t="shared" si="3"/>
        <v>NE</v>
      </c>
      <c r="R8" s="11" t="s">
        <v>81</v>
      </c>
      <c r="S8" s="17">
        <f>COUNTIF(E2:E71,"&gt;1000")</f>
        <v>33</v>
      </c>
    </row>
    <row r="9" spans="1:19" x14ac:dyDescent="0.25">
      <c r="A9" s="3" t="s">
        <v>12</v>
      </c>
      <c r="B9" s="3" t="s">
        <v>8</v>
      </c>
      <c r="C9" s="3">
        <v>4606.7</v>
      </c>
      <c r="D9" s="3">
        <v>911.18</v>
      </c>
      <c r="E9" s="3">
        <v>993.32</v>
      </c>
      <c r="F9" s="3">
        <f t="shared" si="1"/>
        <v>-82.1400000000001</v>
      </c>
      <c r="G9" s="4">
        <f t="shared" si="2"/>
        <v>-1.7830551153754336E-2</v>
      </c>
      <c r="H9" s="3" t="str">
        <f t="shared" si="3"/>
        <v>NE</v>
      </c>
      <c r="R9" s="12"/>
      <c r="S9" s="18"/>
    </row>
    <row r="10" spans="1:19" x14ac:dyDescent="0.25">
      <c r="A10" s="3" t="s">
        <v>13</v>
      </c>
      <c r="B10" s="3" t="s">
        <v>3</v>
      </c>
      <c r="C10" s="3">
        <v>2364.6</v>
      </c>
      <c r="D10" s="3">
        <v>684.51</v>
      </c>
      <c r="E10" s="3">
        <v>511.15</v>
      </c>
      <c r="F10" s="3">
        <f t="shared" si="1"/>
        <v>173.36</v>
      </c>
      <c r="G10" s="4">
        <f t="shared" si="2"/>
        <v>7.3314725534974215E-2</v>
      </c>
      <c r="H10" s="3" t="str">
        <f t="shared" si="3"/>
        <v>NE</v>
      </c>
      <c r="R10" s="12"/>
      <c r="S10" s="18"/>
    </row>
    <row r="11" spans="1:19" x14ac:dyDescent="0.25">
      <c r="A11" s="3" t="s">
        <v>14</v>
      </c>
      <c r="B11" s="3" t="s">
        <v>5</v>
      </c>
      <c r="C11" s="3">
        <v>3888.67</v>
      </c>
      <c r="D11" s="3">
        <v>773.89</v>
      </c>
      <c r="E11" s="3">
        <v>1306.69</v>
      </c>
      <c r="F11" s="3">
        <f t="shared" si="1"/>
        <v>-532.80000000000007</v>
      </c>
      <c r="G11" s="4">
        <f t="shared" si="2"/>
        <v>-0.13701342618427381</v>
      </c>
      <c r="H11" s="3" t="str">
        <f t="shared" si="3"/>
        <v>NE</v>
      </c>
      <c r="R11" s="13"/>
      <c r="S11" s="19"/>
    </row>
    <row r="12" spans="1:19" x14ac:dyDescent="0.25">
      <c r="A12" s="3" t="s">
        <v>15</v>
      </c>
      <c r="B12" s="3" t="s">
        <v>8</v>
      </c>
      <c r="C12" s="3">
        <v>3189.52</v>
      </c>
      <c r="D12" s="3">
        <v>485.34</v>
      </c>
      <c r="E12" s="3">
        <v>1756.05</v>
      </c>
      <c r="F12" s="3">
        <f t="shared" si="1"/>
        <v>-1270.71</v>
      </c>
      <c r="G12" s="4">
        <f t="shared" si="2"/>
        <v>-0.39840164037221903</v>
      </c>
      <c r="H12" s="3" t="str">
        <f t="shared" si="3"/>
        <v>NE</v>
      </c>
      <c r="R12" s="2" t="s">
        <v>82</v>
      </c>
      <c r="S12" s="6">
        <f>COUNTIF(F2:F71,"&lt;0")</f>
        <v>38</v>
      </c>
    </row>
    <row r="13" spans="1:19" x14ac:dyDescent="0.25">
      <c r="A13" s="3" t="s">
        <v>16</v>
      </c>
      <c r="B13" s="3" t="s">
        <v>5</v>
      </c>
      <c r="C13" s="3">
        <v>3070.42</v>
      </c>
      <c r="D13" s="3">
        <v>287.69</v>
      </c>
      <c r="E13" s="3">
        <v>1787.88</v>
      </c>
      <c r="F13" s="3">
        <f t="shared" si="1"/>
        <v>-1500.19</v>
      </c>
      <c r="G13" s="4">
        <f t="shared" si="2"/>
        <v>-0.48859439425225215</v>
      </c>
      <c r="H13" s="3" t="str">
        <f t="shared" si="3"/>
        <v>DA</v>
      </c>
      <c r="R13" s="2" t="s">
        <v>83</v>
      </c>
      <c r="S13" s="7">
        <f>COUNTIF(H2:H71,"Da")/COUNTA(H2:H71)</f>
        <v>0.17142857142857143</v>
      </c>
    </row>
    <row r="14" spans="1:19" x14ac:dyDescent="0.25">
      <c r="A14" s="3" t="s">
        <v>17</v>
      </c>
      <c r="B14" s="3" t="s">
        <v>8</v>
      </c>
      <c r="C14" s="3">
        <v>3382.2</v>
      </c>
      <c r="D14" s="3">
        <v>782.1</v>
      </c>
      <c r="E14" s="3">
        <v>712.14</v>
      </c>
      <c r="F14" s="3">
        <f t="shared" si="1"/>
        <v>69.960000000000036</v>
      </c>
      <c r="G14" s="4">
        <f t="shared" si="2"/>
        <v>2.06847613979067E-2</v>
      </c>
      <c r="H14" s="3" t="str">
        <f t="shared" si="3"/>
        <v>NE</v>
      </c>
      <c r="R14" s="2" t="s">
        <v>84</v>
      </c>
      <c r="S14" s="6">
        <f>AVERAGE(F2:F71)</f>
        <v>-131.61985714285711</v>
      </c>
    </row>
    <row r="15" spans="1:19" x14ac:dyDescent="0.25">
      <c r="A15" s="3" t="s">
        <v>18</v>
      </c>
      <c r="B15" s="3" t="s">
        <v>8</v>
      </c>
      <c r="C15" s="3">
        <v>2665.62</v>
      </c>
      <c r="D15" s="3">
        <v>1255.1500000000001</v>
      </c>
      <c r="E15" s="3">
        <v>864.66</v>
      </c>
      <c r="F15" s="3">
        <f t="shared" si="1"/>
        <v>390.49000000000012</v>
      </c>
      <c r="G15" s="4">
        <f t="shared" si="2"/>
        <v>0.14649124781476736</v>
      </c>
      <c r="H15" s="3" t="str">
        <f t="shared" si="3"/>
        <v>NE</v>
      </c>
      <c r="R15" s="2" t="s">
        <v>85</v>
      </c>
      <c r="S15" s="6">
        <f>MAX(D2:D71)</f>
        <v>1459.05</v>
      </c>
    </row>
    <row r="16" spans="1:19" x14ac:dyDescent="0.25">
      <c r="A16" s="3" t="s">
        <v>19</v>
      </c>
      <c r="B16" s="3" t="s">
        <v>8</v>
      </c>
      <c r="C16" s="3">
        <v>4855.3999999999996</v>
      </c>
      <c r="D16" s="3">
        <v>1459.05</v>
      </c>
      <c r="E16" s="3">
        <v>1056.3900000000001</v>
      </c>
      <c r="F16" s="3">
        <f t="shared" si="1"/>
        <v>402.65999999999985</v>
      </c>
      <c r="G16" s="4">
        <f t="shared" si="2"/>
        <v>8.2930345594595681E-2</v>
      </c>
      <c r="H16" s="3" t="str">
        <f t="shared" si="3"/>
        <v>NE</v>
      </c>
      <c r="R16" s="2" t="s">
        <v>86</v>
      </c>
      <c r="S16" s="6">
        <f>MAX(E2:E71)</f>
        <v>1797.05</v>
      </c>
    </row>
    <row r="17" spans="1:8" x14ac:dyDescent="0.25">
      <c r="A17" s="3" t="s">
        <v>20</v>
      </c>
      <c r="B17" s="3" t="s">
        <v>5</v>
      </c>
      <c r="C17" s="3">
        <v>885.71</v>
      </c>
      <c r="D17" s="3">
        <v>1081.19</v>
      </c>
      <c r="E17" s="3">
        <v>1153.92</v>
      </c>
      <c r="F17" s="3">
        <f t="shared" si="1"/>
        <v>-72.730000000000018</v>
      </c>
      <c r="G17" s="4">
        <f t="shared" si="2"/>
        <v>-8.2114913459258684E-2</v>
      </c>
      <c r="H17" s="3" t="str">
        <f t="shared" si="3"/>
        <v>NE</v>
      </c>
    </row>
    <row r="18" spans="1:8" x14ac:dyDescent="0.25">
      <c r="A18" s="3" t="s">
        <v>21</v>
      </c>
      <c r="B18" s="3" t="s">
        <v>8</v>
      </c>
      <c r="C18" s="3">
        <v>22.62</v>
      </c>
      <c r="D18" s="3">
        <v>362.72</v>
      </c>
      <c r="E18" s="3">
        <v>1303.43</v>
      </c>
      <c r="F18" s="3">
        <f t="shared" si="1"/>
        <v>-940.71</v>
      </c>
      <c r="G18" s="4">
        <f t="shared" si="2"/>
        <v>-41.587533156498672</v>
      </c>
      <c r="H18" s="3" t="str">
        <f t="shared" si="3"/>
        <v>DA</v>
      </c>
    </row>
    <row r="19" spans="1:8" x14ac:dyDescent="0.25">
      <c r="A19" s="3" t="s">
        <v>22</v>
      </c>
      <c r="B19" s="3" t="s">
        <v>8</v>
      </c>
      <c r="C19" s="3">
        <v>4016.65</v>
      </c>
      <c r="D19" s="3">
        <v>912.28</v>
      </c>
      <c r="E19" s="3">
        <v>547.37</v>
      </c>
      <c r="F19" s="3">
        <f t="shared" si="1"/>
        <v>364.90999999999997</v>
      </c>
      <c r="G19" s="4">
        <f t="shared" si="2"/>
        <v>9.0849339623815861E-2</v>
      </c>
      <c r="H19" s="3" t="str">
        <f t="shared" si="3"/>
        <v>NE</v>
      </c>
    </row>
    <row r="20" spans="1:8" x14ac:dyDescent="0.25">
      <c r="A20" s="3" t="s">
        <v>23</v>
      </c>
      <c r="B20" s="3" t="s">
        <v>8</v>
      </c>
      <c r="C20" s="3">
        <v>1402.16</v>
      </c>
      <c r="D20" s="3">
        <v>361.15</v>
      </c>
      <c r="E20" s="3">
        <v>1565.08</v>
      </c>
      <c r="F20" s="3">
        <f t="shared" si="1"/>
        <v>-1203.9299999999998</v>
      </c>
      <c r="G20" s="4">
        <f t="shared" si="2"/>
        <v>-0.85862526387858717</v>
      </c>
      <c r="H20" s="3" t="str">
        <f t="shared" si="3"/>
        <v>DA</v>
      </c>
    </row>
    <row r="21" spans="1:8" x14ac:dyDescent="0.25">
      <c r="A21" s="3" t="s">
        <v>24</v>
      </c>
      <c r="B21" s="3" t="s">
        <v>3</v>
      </c>
      <c r="C21" s="3">
        <v>644.30999999999995</v>
      </c>
      <c r="D21" s="3">
        <v>678.57</v>
      </c>
      <c r="E21" s="3">
        <v>528.47</v>
      </c>
      <c r="F21" s="3">
        <f t="shared" si="1"/>
        <v>150.10000000000002</v>
      </c>
      <c r="G21" s="4">
        <f t="shared" si="2"/>
        <v>0.23296239387872303</v>
      </c>
      <c r="H21" s="3" t="str">
        <f t="shared" si="3"/>
        <v>NE</v>
      </c>
    </row>
    <row r="22" spans="1:8" x14ac:dyDescent="0.25">
      <c r="A22" s="3" t="s">
        <v>25</v>
      </c>
      <c r="B22" s="3" t="s">
        <v>3</v>
      </c>
      <c r="C22" s="3">
        <v>4003.88</v>
      </c>
      <c r="D22" s="3">
        <v>409.15</v>
      </c>
      <c r="E22" s="3">
        <v>121.08</v>
      </c>
      <c r="F22" s="3">
        <f t="shared" si="1"/>
        <v>288.07</v>
      </c>
      <c r="G22" s="4">
        <f t="shared" si="2"/>
        <v>7.1947710720601007E-2</v>
      </c>
      <c r="H22" s="3" t="str">
        <f t="shared" si="3"/>
        <v>NE</v>
      </c>
    </row>
    <row r="23" spans="1:8" x14ac:dyDescent="0.25">
      <c r="A23" s="3" t="s">
        <v>26</v>
      </c>
      <c r="B23" s="3" t="s">
        <v>5</v>
      </c>
      <c r="C23" s="3">
        <v>1588.2</v>
      </c>
      <c r="D23" s="3">
        <v>987.05</v>
      </c>
      <c r="E23" s="3">
        <v>1373.52</v>
      </c>
      <c r="F23" s="3">
        <f t="shared" si="1"/>
        <v>-386.47</v>
      </c>
      <c r="G23" s="4">
        <f t="shared" si="2"/>
        <v>-0.24333837048230703</v>
      </c>
      <c r="H23" s="3" t="str">
        <f t="shared" si="3"/>
        <v>NE</v>
      </c>
    </row>
    <row r="24" spans="1:8" x14ac:dyDescent="0.25">
      <c r="A24" s="3" t="s">
        <v>27</v>
      </c>
      <c r="B24" s="3" t="s">
        <v>28</v>
      </c>
      <c r="C24" s="3">
        <v>1373.03</v>
      </c>
      <c r="D24" s="3">
        <v>378.56</v>
      </c>
      <c r="E24" s="3">
        <v>189.6</v>
      </c>
      <c r="F24" s="3">
        <f t="shared" si="1"/>
        <v>188.96</v>
      </c>
      <c r="G24" s="4">
        <f t="shared" si="2"/>
        <v>0.13762263024114552</v>
      </c>
      <c r="H24" s="3" t="str">
        <f t="shared" si="3"/>
        <v>NE</v>
      </c>
    </row>
    <row r="25" spans="1:8" x14ac:dyDescent="0.25">
      <c r="A25" s="3" t="s">
        <v>29</v>
      </c>
      <c r="B25" s="3" t="s">
        <v>5</v>
      </c>
      <c r="C25" s="3">
        <v>1430.35</v>
      </c>
      <c r="D25" s="3">
        <v>240.37</v>
      </c>
      <c r="E25" s="3">
        <v>933.59</v>
      </c>
      <c r="F25" s="3">
        <f t="shared" si="1"/>
        <v>-693.22</v>
      </c>
      <c r="G25" s="4">
        <f t="shared" si="2"/>
        <v>-0.48465060999056181</v>
      </c>
      <c r="H25" s="3" t="str">
        <f t="shared" si="3"/>
        <v>DA</v>
      </c>
    </row>
    <row r="26" spans="1:8" x14ac:dyDescent="0.25">
      <c r="A26" s="3" t="s">
        <v>30</v>
      </c>
      <c r="B26" s="3" t="s">
        <v>5</v>
      </c>
      <c r="C26" s="3">
        <v>182.88</v>
      </c>
      <c r="D26" s="3">
        <v>758.23</v>
      </c>
      <c r="E26" s="3">
        <v>974.45</v>
      </c>
      <c r="F26" s="3">
        <f t="shared" si="1"/>
        <v>-216.22000000000003</v>
      </c>
      <c r="G26" s="4">
        <f t="shared" si="2"/>
        <v>-1.182305336832896</v>
      </c>
      <c r="H26" s="3" t="str">
        <f t="shared" si="3"/>
        <v>DA</v>
      </c>
    </row>
    <row r="27" spans="1:8" x14ac:dyDescent="0.25">
      <c r="A27" s="3" t="s">
        <v>31</v>
      </c>
      <c r="B27" s="3" t="s">
        <v>8</v>
      </c>
      <c r="C27" s="3">
        <v>2750.98</v>
      </c>
      <c r="D27" s="3">
        <v>968.48</v>
      </c>
      <c r="E27" s="3">
        <v>687</v>
      </c>
      <c r="F27" s="3">
        <f t="shared" si="1"/>
        <v>281.48</v>
      </c>
      <c r="G27" s="4">
        <f t="shared" si="2"/>
        <v>0.10231990054453323</v>
      </c>
      <c r="H27" s="3" t="str">
        <f t="shared" si="3"/>
        <v>NE</v>
      </c>
    </row>
    <row r="28" spans="1:8" x14ac:dyDescent="0.25">
      <c r="A28" s="3" t="s">
        <v>32</v>
      </c>
      <c r="B28" s="3" t="s">
        <v>8</v>
      </c>
      <c r="C28" s="3">
        <v>11.87</v>
      </c>
      <c r="D28" s="3">
        <v>177.29</v>
      </c>
      <c r="E28" s="3">
        <v>1444.51</v>
      </c>
      <c r="F28" s="3">
        <f t="shared" si="1"/>
        <v>-1267.22</v>
      </c>
      <c r="G28" s="4">
        <f t="shared" si="2"/>
        <v>-106.75821398483573</v>
      </c>
      <c r="H28" s="3" t="str">
        <f t="shared" si="3"/>
        <v>DA</v>
      </c>
    </row>
    <row r="29" spans="1:8" x14ac:dyDescent="0.25">
      <c r="A29" s="3" t="s">
        <v>33</v>
      </c>
      <c r="B29" s="3" t="s">
        <v>5</v>
      </c>
      <c r="C29" s="3">
        <v>1500.06</v>
      </c>
      <c r="D29" s="3">
        <v>551.36</v>
      </c>
      <c r="E29" s="3">
        <v>1102.17</v>
      </c>
      <c r="F29" s="3">
        <f t="shared" si="1"/>
        <v>-550.81000000000006</v>
      </c>
      <c r="G29" s="4">
        <f t="shared" si="2"/>
        <v>-0.36719197898750722</v>
      </c>
      <c r="H29" s="3" t="str">
        <f t="shared" si="3"/>
        <v>NE</v>
      </c>
    </row>
    <row r="30" spans="1:8" x14ac:dyDescent="0.25">
      <c r="A30" s="3" t="s">
        <v>34</v>
      </c>
      <c r="B30" s="3" t="s">
        <v>8</v>
      </c>
      <c r="C30" s="3">
        <v>1668.11</v>
      </c>
      <c r="D30" s="3">
        <v>1124.25</v>
      </c>
      <c r="E30" s="3">
        <v>1501.11</v>
      </c>
      <c r="F30" s="3">
        <f t="shared" si="1"/>
        <v>-376.8599999999999</v>
      </c>
      <c r="G30" s="4">
        <f t="shared" si="2"/>
        <v>-0.2259203529743242</v>
      </c>
      <c r="H30" s="3" t="str">
        <f t="shared" si="3"/>
        <v>NE</v>
      </c>
    </row>
    <row r="31" spans="1:8" x14ac:dyDescent="0.25">
      <c r="A31" s="3" t="s">
        <v>35</v>
      </c>
      <c r="B31" s="3" t="s">
        <v>8</v>
      </c>
      <c r="C31" s="3">
        <v>3819.56</v>
      </c>
      <c r="D31" s="3">
        <v>1042.6500000000001</v>
      </c>
      <c r="E31" s="3">
        <v>403.87</v>
      </c>
      <c r="F31" s="3">
        <f t="shared" si="1"/>
        <v>638.78000000000009</v>
      </c>
      <c r="G31" s="4">
        <f t="shared" si="2"/>
        <v>0.1672391584370975</v>
      </c>
      <c r="H31" s="3" t="str">
        <f t="shared" si="3"/>
        <v>NE</v>
      </c>
    </row>
    <row r="32" spans="1:8" x14ac:dyDescent="0.25">
      <c r="A32" s="3" t="s">
        <v>36</v>
      </c>
      <c r="B32" s="3" t="s">
        <v>8</v>
      </c>
      <c r="C32" s="3">
        <v>1984.67</v>
      </c>
      <c r="D32" s="3">
        <v>385.16</v>
      </c>
      <c r="E32" s="3">
        <v>1163.9100000000001</v>
      </c>
      <c r="F32" s="3">
        <f t="shared" si="1"/>
        <v>-778.75</v>
      </c>
      <c r="G32" s="4">
        <f t="shared" si="2"/>
        <v>-0.39238261272654901</v>
      </c>
      <c r="H32" s="3" t="str">
        <f t="shared" si="3"/>
        <v>NE</v>
      </c>
    </row>
    <row r="33" spans="1:8" x14ac:dyDescent="0.25">
      <c r="A33" s="3" t="s">
        <v>37</v>
      </c>
      <c r="B33" s="3" t="s">
        <v>5</v>
      </c>
      <c r="C33" s="3">
        <v>33.83</v>
      </c>
      <c r="D33" s="3">
        <v>565.15</v>
      </c>
      <c r="E33" s="3">
        <v>1115.22</v>
      </c>
      <c r="F33" s="3">
        <f t="shared" si="1"/>
        <v>-550.07000000000005</v>
      </c>
      <c r="G33" s="4">
        <f t="shared" si="2"/>
        <v>-16.259828554537396</v>
      </c>
      <c r="H33" s="3" t="str">
        <f t="shared" si="3"/>
        <v>DA</v>
      </c>
    </row>
    <row r="34" spans="1:8" x14ac:dyDescent="0.25">
      <c r="A34" s="3" t="s">
        <v>38</v>
      </c>
      <c r="B34" s="3" t="s">
        <v>8</v>
      </c>
      <c r="C34" s="3">
        <v>1157.56</v>
      </c>
      <c r="D34" s="3">
        <v>438.7</v>
      </c>
      <c r="E34" s="3">
        <v>348.74</v>
      </c>
      <c r="F34" s="3">
        <f t="shared" si="1"/>
        <v>89.95999999999998</v>
      </c>
      <c r="G34" s="4">
        <f t="shared" si="2"/>
        <v>7.7715194028819226E-2</v>
      </c>
      <c r="H34" s="3" t="str">
        <f t="shared" si="3"/>
        <v>NE</v>
      </c>
    </row>
    <row r="35" spans="1:8" x14ac:dyDescent="0.25">
      <c r="A35" s="3" t="s">
        <v>39</v>
      </c>
      <c r="B35" s="3" t="s">
        <v>8</v>
      </c>
      <c r="C35" s="3">
        <v>2435.5</v>
      </c>
      <c r="D35" s="3">
        <v>1240.83</v>
      </c>
      <c r="E35" s="3">
        <v>571.59</v>
      </c>
      <c r="F35" s="3">
        <f t="shared" si="1"/>
        <v>669.2399999999999</v>
      </c>
      <c r="G35" s="4">
        <f t="shared" si="2"/>
        <v>0.27478546499692053</v>
      </c>
      <c r="H35" s="3" t="str">
        <f t="shared" si="3"/>
        <v>NE</v>
      </c>
    </row>
    <row r="36" spans="1:8" x14ac:dyDescent="0.25">
      <c r="A36" s="3" t="s">
        <v>40</v>
      </c>
      <c r="B36" s="3" t="s">
        <v>8</v>
      </c>
      <c r="C36" s="3">
        <v>1699.15</v>
      </c>
      <c r="D36" s="3">
        <v>760.67</v>
      </c>
      <c r="E36" s="3">
        <v>441.57</v>
      </c>
      <c r="F36" s="3">
        <f t="shared" si="1"/>
        <v>319.09999999999997</v>
      </c>
      <c r="G36" s="4">
        <f t="shared" si="2"/>
        <v>0.18779978224406318</v>
      </c>
      <c r="H36" s="3" t="str">
        <f t="shared" si="3"/>
        <v>NE</v>
      </c>
    </row>
    <row r="37" spans="1:8" x14ac:dyDescent="0.25">
      <c r="A37" s="3" t="s">
        <v>41</v>
      </c>
      <c r="B37" s="3" t="s">
        <v>8</v>
      </c>
      <c r="C37" s="3">
        <v>1667.24</v>
      </c>
      <c r="D37" s="3">
        <v>608.39</v>
      </c>
      <c r="E37" s="3">
        <v>1504.14</v>
      </c>
      <c r="F37" s="3">
        <f t="shared" si="1"/>
        <v>-895.75000000000011</v>
      </c>
      <c r="G37" s="4">
        <f t="shared" si="2"/>
        <v>-0.53726518077781249</v>
      </c>
      <c r="H37" s="3" t="str">
        <f t="shared" si="3"/>
        <v>DA</v>
      </c>
    </row>
    <row r="38" spans="1:8" x14ac:dyDescent="0.25">
      <c r="A38" s="3" t="s">
        <v>42</v>
      </c>
      <c r="B38" s="3" t="s">
        <v>5</v>
      </c>
      <c r="C38" s="3">
        <v>1029.49</v>
      </c>
      <c r="D38" s="3">
        <v>1209.78</v>
      </c>
      <c r="E38" s="3">
        <v>1707.79</v>
      </c>
      <c r="F38" s="3">
        <f t="shared" si="1"/>
        <v>-498.01</v>
      </c>
      <c r="G38" s="4">
        <f t="shared" si="2"/>
        <v>-0.48374437828439321</v>
      </c>
      <c r="H38" s="3" t="str">
        <f t="shared" si="3"/>
        <v>DA</v>
      </c>
    </row>
    <row r="39" spans="1:8" x14ac:dyDescent="0.25">
      <c r="A39" s="3" t="s">
        <v>43</v>
      </c>
      <c r="B39" s="3" t="s">
        <v>3</v>
      </c>
      <c r="C39" s="3">
        <v>3544.96</v>
      </c>
      <c r="D39" s="3">
        <v>1384.91</v>
      </c>
      <c r="E39" s="3">
        <v>1647.94</v>
      </c>
      <c r="F39" s="3">
        <f t="shared" si="1"/>
        <v>-263.02999999999997</v>
      </c>
      <c r="G39" s="4">
        <f t="shared" si="2"/>
        <v>-7.4198298429319368E-2</v>
      </c>
      <c r="H39" s="3" t="str">
        <f t="shared" si="3"/>
        <v>NE</v>
      </c>
    </row>
    <row r="40" spans="1:8" x14ac:dyDescent="0.25">
      <c r="A40" s="3" t="s">
        <v>44</v>
      </c>
      <c r="B40" s="3" t="s">
        <v>3</v>
      </c>
      <c r="C40" s="3">
        <v>2346.8200000000002</v>
      </c>
      <c r="D40" s="3">
        <v>913.5</v>
      </c>
      <c r="E40" s="3">
        <v>805.26</v>
      </c>
      <c r="F40" s="3">
        <f t="shared" si="1"/>
        <v>108.24000000000001</v>
      </c>
      <c r="G40" s="4">
        <f t="shared" si="2"/>
        <v>4.6121986347482977E-2</v>
      </c>
      <c r="H40" s="3" t="str">
        <f t="shared" si="3"/>
        <v>NE</v>
      </c>
    </row>
    <row r="41" spans="1:8" x14ac:dyDescent="0.25">
      <c r="A41" s="3" t="s">
        <v>45</v>
      </c>
      <c r="B41" s="3" t="s">
        <v>5</v>
      </c>
      <c r="C41" s="3">
        <v>2080.52</v>
      </c>
      <c r="D41" s="3">
        <v>1197.8499999999999</v>
      </c>
      <c r="E41" s="3">
        <v>1396.76</v>
      </c>
      <c r="F41" s="3">
        <f t="shared" si="1"/>
        <v>-198.91000000000008</v>
      </c>
      <c r="G41" s="4">
        <f t="shared" si="2"/>
        <v>-9.5605906215753794E-2</v>
      </c>
      <c r="H41" s="3" t="str">
        <f t="shared" si="3"/>
        <v>NE</v>
      </c>
    </row>
    <row r="42" spans="1:8" x14ac:dyDescent="0.25">
      <c r="A42" s="3" t="s">
        <v>33</v>
      </c>
      <c r="B42" s="3" t="s">
        <v>8</v>
      </c>
      <c r="C42" s="3">
        <v>4506.96</v>
      </c>
      <c r="D42" s="3">
        <v>954.09</v>
      </c>
      <c r="E42" s="3">
        <v>217.15</v>
      </c>
      <c r="F42" s="3">
        <f t="shared" si="1"/>
        <v>736.94</v>
      </c>
      <c r="G42" s="4">
        <f t="shared" si="2"/>
        <v>0.1635115465857252</v>
      </c>
      <c r="H42" s="3" t="str">
        <f t="shared" si="3"/>
        <v>NE</v>
      </c>
    </row>
    <row r="43" spans="1:8" x14ac:dyDescent="0.25">
      <c r="A43" s="3" t="s">
        <v>46</v>
      </c>
      <c r="B43" s="3" t="s">
        <v>8</v>
      </c>
      <c r="C43" s="3">
        <v>3543.27</v>
      </c>
      <c r="D43" s="3">
        <v>1190.3800000000001</v>
      </c>
      <c r="E43" s="3">
        <v>1541.8</v>
      </c>
      <c r="F43" s="3">
        <f t="shared" si="1"/>
        <v>-351.41999999999985</v>
      </c>
      <c r="G43" s="4">
        <f t="shared" si="2"/>
        <v>-9.9179571412847417E-2</v>
      </c>
      <c r="H43" s="3" t="str">
        <f t="shared" si="3"/>
        <v>NE</v>
      </c>
    </row>
    <row r="44" spans="1:8" x14ac:dyDescent="0.25">
      <c r="A44" s="3" t="s">
        <v>47</v>
      </c>
      <c r="B44" s="3" t="s">
        <v>3</v>
      </c>
      <c r="C44" s="3">
        <v>453.47</v>
      </c>
      <c r="D44" s="3">
        <v>888.77</v>
      </c>
      <c r="E44" s="3">
        <v>1685.07</v>
      </c>
      <c r="F44" s="3">
        <f t="shared" si="1"/>
        <v>-796.3</v>
      </c>
      <c r="G44" s="4">
        <f t="shared" si="2"/>
        <v>-1.7560147308531984</v>
      </c>
      <c r="H44" s="3" t="str">
        <f t="shared" si="3"/>
        <v>DA</v>
      </c>
    </row>
    <row r="45" spans="1:8" x14ac:dyDescent="0.25">
      <c r="A45" s="3" t="s">
        <v>48</v>
      </c>
      <c r="B45" s="3" t="s">
        <v>49</v>
      </c>
      <c r="C45" s="3">
        <v>3194.15</v>
      </c>
      <c r="D45" s="3">
        <v>121.36</v>
      </c>
      <c r="E45" s="3">
        <v>1370.5</v>
      </c>
      <c r="F45" s="3">
        <f t="shared" si="1"/>
        <v>-1249.1400000000001</v>
      </c>
      <c r="G45" s="4">
        <f t="shared" si="2"/>
        <v>-0.3910711769954448</v>
      </c>
      <c r="H45" s="3" t="str">
        <f t="shared" si="3"/>
        <v>NE</v>
      </c>
    </row>
    <row r="46" spans="1:8" x14ac:dyDescent="0.25">
      <c r="A46" s="3" t="s">
        <v>50</v>
      </c>
      <c r="B46" s="3" t="s">
        <v>8</v>
      </c>
      <c r="C46" s="3">
        <v>2158.9499999999998</v>
      </c>
      <c r="D46" s="3">
        <v>1259.67</v>
      </c>
      <c r="E46" s="3">
        <v>1439.09</v>
      </c>
      <c r="F46" s="3">
        <f t="shared" si="1"/>
        <v>-179.41999999999985</v>
      </c>
      <c r="G46" s="4">
        <f t="shared" si="2"/>
        <v>-8.3105213182333937E-2</v>
      </c>
      <c r="H46" s="3" t="str">
        <f t="shared" si="3"/>
        <v>NE</v>
      </c>
    </row>
    <row r="47" spans="1:8" x14ac:dyDescent="0.25">
      <c r="A47" s="3" t="s">
        <v>15</v>
      </c>
      <c r="B47" s="3" t="s">
        <v>8</v>
      </c>
      <c r="C47" s="3">
        <v>4923.25</v>
      </c>
      <c r="D47" s="3">
        <v>951.61</v>
      </c>
      <c r="E47" s="3">
        <v>363.82</v>
      </c>
      <c r="F47" s="3">
        <f t="shared" si="1"/>
        <v>587.79</v>
      </c>
      <c r="G47" s="4">
        <f t="shared" si="2"/>
        <v>0.1193906464225867</v>
      </c>
      <c r="H47" s="3" t="str">
        <f t="shared" si="3"/>
        <v>NE</v>
      </c>
    </row>
    <row r="48" spans="1:8" x14ac:dyDescent="0.25">
      <c r="A48" s="3" t="s">
        <v>51</v>
      </c>
      <c r="B48" s="3" t="s">
        <v>52</v>
      </c>
      <c r="C48" s="3">
        <v>3487.95</v>
      </c>
      <c r="D48" s="3">
        <v>467.03</v>
      </c>
      <c r="E48" s="3">
        <v>808.87</v>
      </c>
      <c r="F48" s="3">
        <f t="shared" si="1"/>
        <v>-341.84000000000003</v>
      </c>
      <c r="G48" s="4">
        <f t="shared" si="2"/>
        <v>-9.8005992058372404E-2</v>
      </c>
      <c r="H48" s="3" t="str">
        <f t="shared" si="3"/>
        <v>NE</v>
      </c>
    </row>
    <row r="49" spans="1:8" x14ac:dyDescent="0.25">
      <c r="A49" s="3" t="s">
        <v>53</v>
      </c>
      <c r="B49" s="3" t="s">
        <v>8</v>
      </c>
      <c r="C49" s="3">
        <v>2281.83</v>
      </c>
      <c r="D49" s="3">
        <v>1254.6300000000001</v>
      </c>
      <c r="E49" s="3">
        <v>1445.02</v>
      </c>
      <c r="F49" s="3">
        <f t="shared" si="1"/>
        <v>-190.38999999999987</v>
      </c>
      <c r="G49" s="4">
        <f t="shared" si="2"/>
        <v>-8.3437416459595973E-2</v>
      </c>
      <c r="H49" s="3" t="str">
        <f t="shared" si="3"/>
        <v>NE</v>
      </c>
    </row>
    <row r="50" spans="1:8" x14ac:dyDescent="0.25">
      <c r="A50" s="3" t="s">
        <v>54</v>
      </c>
      <c r="B50" s="3" t="s">
        <v>5</v>
      </c>
      <c r="C50" s="3">
        <v>2077.1999999999998</v>
      </c>
      <c r="D50" s="3">
        <v>643.44000000000005</v>
      </c>
      <c r="E50" s="3">
        <v>593.20000000000005</v>
      </c>
      <c r="F50" s="3">
        <f t="shared" si="1"/>
        <v>50.240000000000009</v>
      </c>
      <c r="G50" s="4">
        <f t="shared" si="2"/>
        <v>2.4186404775659549E-2</v>
      </c>
      <c r="H50" s="3" t="str">
        <f t="shared" si="3"/>
        <v>NE</v>
      </c>
    </row>
    <row r="51" spans="1:8" x14ac:dyDescent="0.25">
      <c r="A51" s="3" t="s">
        <v>55</v>
      </c>
      <c r="B51" s="3" t="s">
        <v>49</v>
      </c>
      <c r="C51" s="3">
        <v>903.84</v>
      </c>
      <c r="D51" s="3">
        <v>855.23</v>
      </c>
      <c r="E51" s="3">
        <v>623.11</v>
      </c>
      <c r="F51" s="3">
        <f t="shared" si="1"/>
        <v>232.12</v>
      </c>
      <c r="G51" s="4">
        <f t="shared" si="2"/>
        <v>0.25681536555142503</v>
      </c>
      <c r="H51" s="3" t="str">
        <f t="shared" si="3"/>
        <v>NE</v>
      </c>
    </row>
    <row r="52" spans="1:8" x14ac:dyDescent="0.25">
      <c r="A52" s="3" t="s">
        <v>56</v>
      </c>
      <c r="B52" s="3" t="s">
        <v>5</v>
      </c>
      <c r="C52" s="3">
        <v>2275.48</v>
      </c>
      <c r="D52" s="3">
        <v>793.61</v>
      </c>
      <c r="E52" s="3">
        <v>1105.1099999999999</v>
      </c>
      <c r="F52" s="3">
        <f t="shared" si="1"/>
        <v>-311.49999999999989</v>
      </c>
      <c r="G52" s="4">
        <f t="shared" si="2"/>
        <v>-0.1368941937525269</v>
      </c>
      <c r="H52" s="3" t="str">
        <f t="shared" si="3"/>
        <v>NE</v>
      </c>
    </row>
    <row r="53" spans="1:8" x14ac:dyDescent="0.25">
      <c r="A53" s="3" t="s">
        <v>57</v>
      </c>
      <c r="B53" s="3" t="s">
        <v>8</v>
      </c>
      <c r="C53" s="3">
        <v>1711.5</v>
      </c>
      <c r="D53" s="3">
        <v>1455.22</v>
      </c>
      <c r="E53" s="3">
        <v>469.81</v>
      </c>
      <c r="F53" s="3">
        <f t="shared" si="1"/>
        <v>985.41000000000008</v>
      </c>
      <c r="G53" s="4">
        <f t="shared" si="2"/>
        <v>0.57575810692375118</v>
      </c>
      <c r="H53" s="3" t="str">
        <f t="shared" si="3"/>
        <v>NE</v>
      </c>
    </row>
    <row r="54" spans="1:8" x14ac:dyDescent="0.25">
      <c r="A54" s="3" t="s">
        <v>58</v>
      </c>
      <c r="B54" s="3" t="s">
        <v>8</v>
      </c>
      <c r="C54" s="3">
        <v>517.45000000000005</v>
      </c>
      <c r="D54" s="3">
        <v>1345.08</v>
      </c>
      <c r="E54" s="3">
        <v>1797.05</v>
      </c>
      <c r="F54" s="3">
        <f t="shared" si="1"/>
        <v>-451.97</v>
      </c>
      <c r="G54" s="4">
        <f t="shared" si="2"/>
        <v>-0.87345637259638609</v>
      </c>
      <c r="H54" s="3" t="str">
        <f t="shared" si="3"/>
        <v>DA</v>
      </c>
    </row>
    <row r="55" spans="1:8" x14ac:dyDescent="0.25">
      <c r="A55" s="3" t="s">
        <v>59</v>
      </c>
      <c r="B55" s="3" t="s">
        <v>5</v>
      </c>
      <c r="C55" s="3">
        <v>3427.14</v>
      </c>
      <c r="D55" s="3">
        <v>1291.99</v>
      </c>
      <c r="E55" s="3">
        <v>1073.9000000000001</v>
      </c>
      <c r="F55" s="3">
        <f t="shared" si="1"/>
        <v>218.08999999999992</v>
      </c>
      <c r="G55" s="4">
        <f t="shared" si="2"/>
        <v>6.3636151426553891E-2</v>
      </c>
      <c r="H55" s="3" t="str">
        <f t="shared" si="3"/>
        <v>NE</v>
      </c>
    </row>
    <row r="56" spans="1:8" x14ac:dyDescent="0.25">
      <c r="A56" s="3" t="s">
        <v>60</v>
      </c>
      <c r="B56" s="3" t="s">
        <v>8</v>
      </c>
      <c r="C56" s="3">
        <v>3708.41</v>
      </c>
      <c r="D56" s="3">
        <v>362.42</v>
      </c>
      <c r="E56" s="3">
        <v>1294.96</v>
      </c>
      <c r="F56" s="3">
        <f t="shared" si="1"/>
        <v>-932.54</v>
      </c>
      <c r="G56" s="4">
        <f t="shared" si="2"/>
        <v>-0.25146626182110393</v>
      </c>
      <c r="H56" s="3" t="str">
        <f t="shared" si="3"/>
        <v>NE</v>
      </c>
    </row>
    <row r="57" spans="1:8" x14ac:dyDescent="0.25">
      <c r="A57" s="3" t="s">
        <v>61</v>
      </c>
      <c r="B57" s="3" t="s">
        <v>3</v>
      </c>
      <c r="C57" s="3">
        <v>1724.19</v>
      </c>
      <c r="D57" s="3">
        <v>555.35</v>
      </c>
      <c r="E57" s="3">
        <v>337.91</v>
      </c>
      <c r="F57" s="3">
        <f t="shared" si="1"/>
        <v>217.44</v>
      </c>
      <c r="G57" s="4">
        <f t="shared" si="2"/>
        <v>0.12611139143597863</v>
      </c>
      <c r="H57" s="3" t="str">
        <f t="shared" si="3"/>
        <v>NE</v>
      </c>
    </row>
    <row r="58" spans="1:8" x14ac:dyDescent="0.25">
      <c r="A58" s="3" t="s">
        <v>62</v>
      </c>
      <c r="B58" s="3" t="s">
        <v>8</v>
      </c>
      <c r="C58" s="3">
        <v>4273.49</v>
      </c>
      <c r="D58" s="3">
        <v>534.15</v>
      </c>
      <c r="E58" s="3">
        <v>1253.08</v>
      </c>
      <c r="F58" s="3">
        <f t="shared" si="1"/>
        <v>-718.93</v>
      </c>
      <c r="G58" s="4">
        <f t="shared" si="2"/>
        <v>-0.16823018188880751</v>
      </c>
      <c r="H58" s="3" t="str">
        <f t="shared" si="3"/>
        <v>NE</v>
      </c>
    </row>
    <row r="59" spans="1:8" x14ac:dyDescent="0.25">
      <c r="A59" s="3" t="s">
        <v>63</v>
      </c>
      <c r="B59" s="3" t="s">
        <v>5</v>
      </c>
      <c r="C59" s="3">
        <v>4877.17</v>
      </c>
      <c r="D59" s="3">
        <v>1366.61</v>
      </c>
      <c r="E59" s="3">
        <v>765.49</v>
      </c>
      <c r="F59" s="3">
        <f t="shared" si="1"/>
        <v>601.11999999999989</v>
      </c>
      <c r="G59" s="4">
        <f t="shared" si="2"/>
        <v>0.12325180381245679</v>
      </c>
      <c r="H59" s="3" t="str">
        <f t="shared" si="3"/>
        <v>NE</v>
      </c>
    </row>
    <row r="60" spans="1:8" x14ac:dyDescent="0.25">
      <c r="A60" s="3" t="s">
        <v>64</v>
      </c>
      <c r="B60" s="3" t="s">
        <v>5</v>
      </c>
      <c r="C60" s="3">
        <v>2265.44</v>
      </c>
      <c r="D60" s="3">
        <v>480.26</v>
      </c>
      <c r="E60" s="3">
        <v>782.41</v>
      </c>
      <c r="F60" s="3">
        <f t="shared" si="1"/>
        <v>-302.14999999999998</v>
      </c>
      <c r="G60" s="4">
        <f t="shared" si="2"/>
        <v>-0.13337364926901615</v>
      </c>
      <c r="H60" s="3" t="str">
        <f t="shared" si="3"/>
        <v>NE</v>
      </c>
    </row>
    <row r="61" spans="1:8" x14ac:dyDescent="0.25">
      <c r="A61" s="3" t="s">
        <v>65</v>
      </c>
      <c r="B61" s="3" t="s">
        <v>3</v>
      </c>
      <c r="C61" s="3">
        <v>2707.02</v>
      </c>
      <c r="D61" s="3">
        <v>1396.42</v>
      </c>
      <c r="E61" s="3">
        <v>957.33</v>
      </c>
      <c r="F61" s="3">
        <f t="shared" si="1"/>
        <v>439.09000000000003</v>
      </c>
      <c r="G61" s="4">
        <f t="shared" si="2"/>
        <v>0.16220419501887687</v>
      </c>
      <c r="H61" s="3" t="str">
        <f t="shared" si="3"/>
        <v>NE</v>
      </c>
    </row>
    <row r="62" spans="1:8" x14ac:dyDescent="0.25">
      <c r="A62" s="3" t="s">
        <v>66</v>
      </c>
      <c r="B62" s="3" t="s">
        <v>8</v>
      </c>
      <c r="C62" s="3">
        <v>242.74</v>
      </c>
      <c r="D62" s="3">
        <v>946.2</v>
      </c>
      <c r="E62" s="3">
        <v>301.27</v>
      </c>
      <c r="F62" s="3">
        <f t="shared" si="1"/>
        <v>644.93000000000006</v>
      </c>
      <c r="G62" s="4">
        <f t="shared" si="2"/>
        <v>2.656875669440554</v>
      </c>
      <c r="H62" s="3" t="str">
        <f t="shared" si="3"/>
        <v>NE</v>
      </c>
    </row>
    <row r="63" spans="1:8" x14ac:dyDescent="0.25">
      <c r="A63" s="3" t="s">
        <v>33</v>
      </c>
      <c r="B63" s="3" t="s">
        <v>3</v>
      </c>
      <c r="C63" s="3">
        <v>1243.82</v>
      </c>
      <c r="D63" s="3">
        <v>1385.37</v>
      </c>
      <c r="E63" s="3">
        <v>522.1</v>
      </c>
      <c r="F63" s="3">
        <f t="shared" si="1"/>
        <v>863.26999999999987</v>
      </c>
      <c r="G63" s="4">
        <f t="shared" si="2"/>
        <v>0.69404737019826013</v>
      </c>
      <c r="H63" s="3" t="str">
        <f t="shared" si="3"/>
        <v>NE</v>
      </c>
    </row>
    <row r="64" spans="1:8" x14ac:dyDescent="0.25">
      <c r="A64" s="3" t="s">
        <v>67</v>
      </c>
      <c r="B64" s="3" t="s">
        <v>8</v>
      </c>
      <c r="C64" s="3">
        <v>3306.15</v>
      </c>
      <c r="D64" s="3">
        <v>1097.6500000000001</v>
      </c>
      <c r="E64" s="3">
        <v>292.51</v>
      </c>
      <c r="F64" s="3">
        <f t="shared" si="1"/>
        <v>805.1400000000001</v>
      </c>
      <c r="G64" s="4">
        <f t="shared" si="2"/>
        <v>0.24352797060024503</v>
      </c>
      <c r="H64" s="3" t="str">
        <f t="shared" si="3"/>
        <v>NE</v>
      </c>
    </row>
    <row r="65" spans="1:8" x14ac:dyDescent="0.25">
      <c r="A65" s="3" t="s">
        <v>68</v>
      </c>
      <c r="B65" s="3" t="s">
        <v>3</v>
      </c>
      <c r="C65" s="3">
        <v>873.54</v>
      </c>
      <c r="D65" s="3">
        <v>712.44</v>
      </c>
      <c r="E65" s="3">
        <v>371.66</v>
      </c>
      <c r="F65" s="3">
        <f t="shared" si="1"/>
        <v>340.78000000000003</v>
      </c>
      <c r="G65" s="4">
        <f t="shared" si="2"/>
        <v>0.39011378986652018</v>
      </c>
      <c r="H65" s="3" t="str">
        <f t="shared" si="3"/>
        <v>NE</v>
      </c>
    </row>
    <row r="66" spans="1:8" x14ac:dyDescent="0.25">
      <c r="A66" s="3" t="s">
        <v>69</v>
      </c>
      <c r="B66" s="3" t="s">
        <v>8</v>
      </c>
      <c r="C66" s="3">
        <v>4129.8500000000004</v>
      </c>
      <c r="D66" s="3">
        <v>611.79999999999995</v>
      </c>
      <c r="E66" s="3">
        <v>855.24</v>
      </c>
      <c r="F66" s="3">
        <f t="shared" si="1"/>
        <v>-243.44000000000005</v>
      </c>
      <c r="G66" s="4">
        <f t="shared" si="2"/>
        <v>-5.8946450839618879E-2</v>
      </c>
      <c r="H66" s="3" t="str">
        <f t="shared" si="3"/>
        <v>NE</v>
      </c>
    </row>
    <row r="67" spans="1:8" x14ac:dyDescent="0.25">
      <c r="A67" s="3" t="s">
        <v>70</v>
      </c>
      <c r="B67" s="3" t="s">
        <v>3</v>
      </c>
      <c r="C67" s="3">
        <v>3496.26</v>
      </c>
      <c r="D67" s="3">
        <v>1298.1600000000001</v>
      </c>
      <c r="E67" s="3">
        <v>736.25</v>
      </c>
      <c r="F67" s="3">
        <f t="shared" ref="F67:F71" si="7">D67-E67</f>
        <v>561.91000000000008</v>
      </c>
      <c r="G67" s="4">
        <f t="shared" ref="G67:G71" si="8">F67/C67</f>
        <v>0.16071745236338261</v>
      </c>
      <c r="H67" s="3" t="str">
        <f t="shared" ref="H67:H71" si="9">IF(G67&lt;-40%,"DA","NE")</f>
        <v>NE</v>
      </c>
    </row>
    <row r="68" spans="1:8" x14ac:dyDescent="0.25">
      <c r="A68" s="3" t="s">
        <v>62</v>
      </c>
      <c r="B68" s="3" t="s">
        <v>5</v>
      </c>
      <c r="C68" s="3">
        <v>2985.37</v>
      </c>
      <c r="D68" s="3">
        <v>105.25</v>
      </c>
      <c r="E68" s="3">
        <v>435.38</v>
      </c>
      <c r="F68" s="3">
        <f t="shared" si="7"/>
        <v>-330.13</v>
      </c>
      <c r="G68" s="4">
        <f t="shared" si="8"/>
        <v>-0.11058260785095315</v>
      </c>
      <c r="H68" s="3" t="str">
        <f t="shared" si="9"/>
        <v>NE</v>
      </c>
    </row>
    <row r="69" spans="1:8" x14ac:dyDescent="0.25">
      <c r="A69" s="3" t="s">
        <v>71</v>
      </c>
      <c r="B69" s="3" t="s">
        <v>8</v>
      </c>
      <c r="C69" s="3">
        <v>4068.41</v>
      </c>
      <c r="D69" s="3">
        <v>711.38</v>
      </c>
      <c r="E69" s="3">
        <v>403.31</v>
      </c>
      <c r="F69" s="3">
        <f t="shared" si="7"/>
        <v>308.07</v>
      </c>
      <c r="G69" s="4">
        <f t="shared" si="8"/>
        <v>7.5722456684552436E-2</v>
      </c>
      <c r="H69" s="3" t="str">
        <f t="shared" si="9"/>
        <v>NE</v>
      </c>
    </row>
    <row r="70" spans="1:8" x14ac:dyDescent="0.25">
      <c r="A70" s="3" t="s">
        <v>72</v>
      </c>
      <c r="B70" s="3" t="s">
        <v>5</v>
      </c>
      <c r="C70" s="3">
        <v>1993.68</v>
      </c>
      <c r="D70" s="3">
        <v>917.43</v>
      </c>
      <c r="E70" s="3">
        <v>1527.83</v>
      </c>
      <c r="F70" s="3">
        <f t="shared" si="7"/>
        <v>-610.4</v>
      </c>
      <c r="G70" s="4">
        <f t="shared" si="8"/>
        <v>-0.30616748926608078</v>
      </c>
      <c r="H70" s="3" t="str">
        <f t="shared" si="9"/>
        <v>NE</v>
      </c>
    </row>
    <row r="71" spans="1:8" x14ac:dyDescent="0.25">
      <c r="A71" s="3" t="s">
        <v>73</v>
      </c>
      <c r="B71" s="3" t="s">
        <v>8</v>
      </c>
      <c r="C71" s="3">
        <v>2208.39</v>
      </c>
      <c r="D71" s="3">
        <v>383.21</v>
      </c>
      <c r="E71" s="3">
        <v>483.25</v>
      </c>
      <c r="F71" s="3">
        <f t="shared" si="7"/>
        <v>-100.04000000000002</v>
      </c>
      <c r="G71" s="4">
        <f t="shared" si="8"/>
        <v>-4.5299969661155876E-2</v>
      </c>
      <c r="H71" s="3" t="str">
        <f t="shared" si="9"/>
        <v>NE</v>
      </c>
    </row>
  </sheetData>
  <mergeCells count="4">
    <mergeCell ref="R5:R7"/>
    <mergeCell ref="R8:R11"/>
    <mergeCell ref="S5:S7"/>
    <mergeCell ref="S8:S11"/>
  </mergeCells>
  <conditionalFormatting sqref="A2:H71">
    <cfRule type="expression" dxfId="3" priority="2">
      <formula>$H2="DA"</formula>
    </cfRule>
  </conditionalFormatting>
  <conditionalFormatting sqref="G2:G71">
    <cfRule type="cellIs" dxfId="2" priority="1" operator="greaterThan">
      <formula>0.1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Zadatak </vt:lpstr>
      <vt:lpstr>Sheet2</vt:lpstr>
      <vt:lpstr>Izvestaj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2019-05-05T18:23:22Z</dcterms:modified>
</cp:coreProperties>
</file>