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ljubi\MyDocuments\PMF\Softverski alati 2\Kolokvijumi\Kolokvijum 1\"/>
    </mc:Choice>
  </mc:AlternateContent>
  <xr:revisionPtr revIDLastSave="0" documentId="13_ncr:1_{3370EF25-957B-4F09-8662-748D39A3FCB4}" xr6:coauthVersionLast="45" xr6:coauthVersionMax="45" xr10:uidLastSave="{00000000-0000-0000-0000-000000000000}"/>
  <bookViews>
    <workbookView xWindow="-108" yWindow="-108" windowWidth="23256" windowHeight="12696" xr2:uid="{6246E90E-B982-45F6-825D-95AD1C54F090}"/>
  </bookViews>
  <sheets>
    <sheet name="Resenje" sheetId="1" r:id="rId1"/>
    <sheet name="Postavka" sheetId="2" r:id="rId2"/>
    <sheet name="Podaci" sheetId="3" r:id="rId3"/>
  </sheets>
  <calcPr calcId="191029"/>
  <pivotCaches>
    <pivotCache cacheId="0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0" i="1" l="1"/>
  <c r="E21" i="1"/>
  <c r="E19" i="1"/>
  <c r="C34" i="1"/>
  <c r="C32" i="1"/>
  <c r="C30" i="1"/>
  <c r="C28" i="1"/>
  <c r="C26" i="1"/>
  <c r="C24" i="1"/>
  <c r="D20" i="1"/>
  <c r="D21" i="1"/>
  <c r="D19" i="1"/>
  <c r="C20" i="1"/>
  <c r="C21" i="1"/>
  <c r="C19" i="1"/>
  <c r="L4" i="1" l="1"/>
  <c r="L5" i="1"/>
  <c r="L6" i="1"/>
  <c r="L7" i="1"/>
  <c r="L8" i="1"/>
  <c r="L9" i="1"/>
  <c r="L10" i="1"/>
  <c r="L11" i="1"/>
  <c r="L12" i="1"/>
  <c r="L13" i="1"/>
  <c r="L14" i="1"/>
  <c r="L3" i="1"/>
  <c r="K14" i="1"/>
  <c r="J8" i="1"/>
  <c r="K8" i="1" s="1"/>
  <c r="J14" i="1"/>
  <c r="B20" i="1"/>
  <c r="B21" i="1"/>
  <c r="B19" i="1"/>
  <c r="I4" i="1"/>
  <c r="J4" i="1" s="1"/>
  <c r="K4" i="1" s="1"/>
  <c r="I5" i="1"/>
  <c r="J5" i="1" s="1"/>
  <c r="K5" i="1" s="1"/>
  <c r="I6" i="1"/>
  <c r="J6" i="1" s="1"/>
  <c r="K6" i="1" s="1"/>
  <c r="I7" i="1"/>
  <c r="J7" i="1" s="1"/>
  <c r="K7" i="1" s="1"/>
  <c r="I8" i="1"/>
  <c r="I9" i="1"/>
  <c r="J9" i="1" s="1"/>
  <c r="K9" i="1" s="1"/>
  <c r="I10" i="1"/>
  <c r="J10" i="1" s="1"/>
  <c r="K10" i="1" s="1"/>
  <c r="I11" i="1"/>
  <c r="J11" i="1" s="1"/>
  <c r="K11" i="1" s="1"/>
  <c r="I12" i="1"/>
  <c r="J12" i="1" s="1"/>
  <c r="K12" i="1" s="1"/>
  <c r="I13" i="1"/>
  <c r="J13" i="1" s="1"/>
  <c r="K13" i="1" s="1"/>
  <c r="I14" i="1"/>
  <c r="I3" i="1"/>
  <c r="J3" i="1" s="1"/>
  <c r="K3" i="1" s="1"/>
</calcChain>
</file>

<file path=xl/sharedStrings.xml><?xml version="1.0" encoding="utf-8"?>
<sst xmlns="http://schemas.openxmlformats.org/spreadsheetml/2006/main" count="110" uniqueCount="45">
  <si>
    <t>Пол</t>
  </si>
  <si>
    <t>Године</t>
  </si>
  <si>
    <t>Радни стаж</t>
  </si>
  <si>
    <t>Број деце</t>
  </si>
  <si>
    <t>Проценат ангажовања</t>
  </si>
  <si>
    <t>Коефицијент</t>
  </si>
  <si>
    <t>Стимулација</t>
  </si>
  <si>
    <t>Плата</t>
  </si>
  <si>
    <t>м</t>
  </si>
  <si>
    <t>ж</t>
  </si>
  <si>
    <t>Основна плата</t>
  </si>
  <si>
    <t>Пензија</t>
  </si>
  <si>
    <t>Радно место</t>
  </si>
  <si>
    <t>Производња</t>
  </si>
  <si>
    <t>Администрација</t>
  </si>
  <si>
    <t>Контрола</t>
  </si>
  <si>
    <t>Број запослених</t>
  </si>
  <si>
    <t>Број мушкараца</t>
  </si>
  <si>
    <t>Број жена</t>
  </si>
  <si>
    <t>Просечна плата</t>
  </si>
  <si>
    <t>Vrendnost koeficijenta</t>
  </si>
  <si>
    <t>Просечна плата жена:</t>
  </si>
  <si>
    <t>Просечна плата мушкараца:</t>
  </si>
  <si>
    <t>Заступљеност жена у фирми у процентима:</t>
  </si>
  <si>
    <t>Проценат радника који одлази у пензију:</t>
  </si>
  <si>
    <t>Колика је просечна плата особа млађих од 40 година:</t>
  </si>
  <si>
    <t>Колико година има најмлађи радник:</t>
  </si>
  <si>
    <t>Име и презиме</t>
  </si>
  <si>
    <t>Петар Чубрило</t>
  </si>
  <si>
    <t>Милан  Алексић</t>
  </si>
  <si>
    <t>Мила Бојић</t>
  </si>
  <si>
    <t>Калина Гагић</t>
  </si>
  <si>
    <t>Стефана Калинић</t>
  </si>
  <si>
    <t>Милош Каровић</t>
  </si>
  <si>
    <t>Богдан Јоковић</t>
  </si>
  <si>
    <t>Саша Кнежевић</t>
  </si>
  <si>
    <t>Сташа Малиш</t>
  </si>
  <si>
    <t>Наташа Зарић</t>
  </si>
  <si>
    <t>Стефан Богдановић</t>
  </si>
  <si>
    <t>Ђурђа Антић</t>
  </si>
  <si>
    <t>Row Labels</t>
  </si>
  <si>
    <t>Grand Total</t>
  </si>
  <si>
    <t>Sum of Радни стаж</t>
  </si>
  <si>
    <t>Sum of Проценат ангажовања</t>
  </si>
  <si>
    <t>Sum of Плата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</si>
</sst>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дин.-C1A]_-;\-* #,##0.00\ [$дин.-C1A]_-;_-* &quot;-&quot;??\ [$дин.-C1A]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4" tint="0.79998168889431442"/>
        <bgColor indexed="64"/>
      </patternFill>
    </fill>
  </fills>
  <borders count="18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theme="0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theme="0"/>
      </left>
      <right/>
      <top style="thin">
        <color theme="0"/>
      </top>
      <bottom style="thin">
        <color auto="1"/>
      </bottom>
      <diagonal/>
    </border>
    <border>
      <left/>
      <right style="thin">
        <color theme="0"/>
      </right>
      <top style="thin">
        <color theme="0"/>
      </top>
      <bottom style="thin">
        <color auto="1"/>
      </bottom>
      <diagonal/>
    </border>
    <border>
      <left style="thin">
        <color theme="0"/>
      </left>
      <right/>
      <top style="thin">
        <color auto="1"/>
      </top>
      <bottom style="thin">
        <color theme="0"/>
      </bottom>
      <diagonal/>
    </border>
    <border>
      <left/>
      <right style="thin">
        <color theme="0"/>
      </right>
      <top style="thin">
        <color auto="1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dashDot">
        <color auto="1"/>
      </top>
      <bottom style="dashDot">
        <color auto="1"/>
      </bottom>
      <diagonal/>
    </border>
    <border>
      <left style="thin">
        <color theme="0"/>
      </left>
      <right/>
      <top/>
      <bottom style="dashDot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0" fillId="0" borderId="0" xfId="0" applyAlignment="1">
      <alignment horizontal="center"/>
    </xf>
    <xf numFmtId="0" fontId="0" fillId="3" borderId="0" xfId="0" applyFill="1" applyAlignment="1">
      <alignment horizontal="center"/>
    </xf>
    <xf numFmtId="0" fontId="2" fillId="2" borderId="0" xfId="0" applyFont="1" applyFill="1"/>
    <xf numFmtId="0" fontId="2" fillId="2" borderId="9" xfId="0" applyFont="1" applyFill="1" applyBorder="1"/>
    <xf numFmtId="0" fontId="2" fillId="2" borderId="10" xfId="0" applyFont="1" applyFill="1" applyBorder="1"/>
    <xf numFmtId="0" fontId="0" fillId="3" borderId="11" xfId="0" applyFill="1" applyBorder="1" applyAlignment="1">
      <alignment horizontal="center"/>
    </xf>
    <xf numFmtId="0" fontId="0" fillId="3" borderId="16" xfId="0" applyFill="1" applyBorder="1" applyAlignment="1">
      <alignment horizontal="center"/>
    </xf>
    <xf numFmtId="9" fontId="0" fillId="3" borderId="16" xfId="1" applyFont="1" applyFill="1" applyBorder="1" applyAlignment="1">
      <alignment horizontal="center"/>
    </xf>
    <xf numFmtId="0" fontId="0" fillId="3" borderId="16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164" fontId="0" fillId="3" borderId="16" xfId="0" applyNumberFormat="1" applyFill="1" applyBorder="1" applyAlignment="1">
      <alignment horizontal="center"/>
    </xf>
    <xf numFmtId="164" fontId="0" fillId="3" borderId="0" xfId="0" applyNumberFormat="1" applyFill="1" applyAlignment="1">
      <alignment horizontal="center"/>
    </xf>
    <xf numFmtId="0" fontId="0" fillId="0" borderId="0" xfId="0" applyAlignment="1"/>
    <xf numFmtId="0" fontId="0" fillId="3" borderId="0" xfId="0" applyFont="1" applyFill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4" fontId="0" fillId="3" borderId="0" xfId="0" applyNumberFormat="1" applyFill="1" applyAlignment="1">
      <alignment horizontal="center"/>
    </xf>
    <xf numFmtId="0" fontId="0" fillId="3" borderId="0" xfId="0" applyFill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164" fontId="0" fillId="3" borderId="0" xfId="0" applyNumberFormat="1" applyFill="1" applyAlignment="1">
      <alignment horizontal="center" vertical="center"/>
    </xf>
    <xf numFmtId="9" fontId="0" fillId="3" borderId="0" xfId="1" applyFont="1" applyFill="1" applyAlignment="1">
      <alignment horizontal="center"/>
    </xf>
    <xf numFmtId="0" fontId="2" fillId="2" borderId="14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 wrapText="1"/>
    </xf>
    <xf numFmtId="0" fontId="2" fillId="2" borderId="12" xfId="0" applyFont="1" applyFill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1">
    <dxf>
      <fill>
        <patternFill>
          <bgColor theme="7" tint="0.79998168889431442"/>
        </patternFill>
      </fill>
    </dxf>
  </dxfs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Resenje!$D$17:$D$18</c:f>
              <c:strCache>
                <c:ptCount val="2"/>
                <c:pt idx="0">
                  <c:v>Просечна плата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Resenje!$A$19:$A$21</c:f>
              <c:strCache>
                <c:ptCount val="3"/>
                <c:pt idx="0">
                  <c:v>Производња</c:v>
                </c:pt>
                <c:pt idx="1">
                  <c:v>Администрација</c:v>
                </c:pt>
                <c:pt idx="2">
                  <c:v>Контрола</c:v>
                </c:pt>
              </c:strCache>
            </c:strRef>
          </c:cat>
          <c:val>
            <c:numRef>
              <c:f>Resenje!$D$19:$D$21</c:f>
              <c:numCache>
                <c:formatCode>_-* #,##0.00\ [$дин.-C1A]_-;\-* #,##0.00\ [$дин.-C1A]_-;_-* "-"??\ [$дин.-C1A]_-;_-@_-</c:formatCode>
                <c:ptCount val="3"/>
                <c:pt idx="0">
                  <c:v>69090</c:v>
                </c:pt>
                <c:pt idx="1">
                  <c:v>64606.5</c:v>
                </c:pt>
                <c:pt idx="2">
                  <c:v>97020.000000000015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DF-4A4D-A01C-63731CE0F5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293992720"/>
        <c:axId val="293997200"/>
      </c:barChart>
      <c:catAx>
        <c:axId val="29399272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3997200"/>
        <c:crosses val="autoZero"/>
        <c:auto val="1"/>
        <c:lblAlgn val="ctr"/>
        <c:lblOffset val="100"/>
        <c:noMultiLvlLbl val="0"/>
      </c:catAx>
      <c:valAx>
        <c:axId val="29399720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.00\ [$дин.-C1A]_-;\-* #,##0.00\ [$дин.-C1A]_-;_-* &quot;-&quot;??\ [$дин.-C1A]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39927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all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Resenje!$B$17:$B$18</c:f>
              <c:strCache>
                <c:ptCount val="2"/>
                <c:pt idx="0">
                  <c:v>Број запослених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D0C0-4006-BBC0-61B003C0692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D0C0-4006-BBC0-61B003C0692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D0C0-4006-BBC0-61B003C0692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Resenje!$A$19:$A$21</c:f>
              <c:strCache>
                <c:ptCount val="3"/>
                <c:pt idx="0">
                  <c:v>Производња</c:v>
                </c:pt>
                <c:pt idx="1">
                  <c:v>Администрација</c:v>
                </c:pt>
                <c:pt idx="2">
                  <c:v>Контрола</c:v>
                </c:pt>
              </c:strCache>
            </c:strRef>
          </c:cat>
          <c:val>
            <c:numRef>
              <c:f>Resenje!$B$19:$B$21</c:f>
              <c:numCache>
                <c:formatCode>General</c:formatCode>
                <c:ptCount val="3"/>
                <c:pt idx="0">
                  <c:v>6</c:v>
                </c:pt>
                <c:pt idx="1">
                  <c:v>4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5A-4AF7-8521-CBF0DA52BF12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Resenje!$C$17:$C$18</c:f>
              <c:strCache>
                <c:ptCount val="2"/>
                <c:pt idx="0">
                  <c:v>Број жена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Resenje!$A$19:$A$21</c:f>
              <c:strCache>
                <c:ptCount val="3"/>
                <c:pt idx="0">
                  <c:v>Производња</c:v>
                </c:pt>
                <c:pt idx="1">
                  <c:v>Администрација</c:v>
                </c:pt>
                <c:pt idx="2">
                  <c:v>Контрола</c:v>
                </c:pt>
              </c:strCache>
            </c:strRef>
          </c:cat>
          <c:val>
            <c:numRef>
              <c:f>Resenje!$C$19:$C$21</c:f>
              <c:numCache>
                <c:formatCode>General</c:formatCode>
                <c:ptCount val="3"/>
                <c:pt idx="0">
                  <c:v>2</c:v>
                </c:pt>
                <c:pt idx="1">
                  <c:v>3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DF-40EE-AF10-CE8D3AA38EFC}"/>
            </c:ext>
          </c:extLst>
        </c:ser>
        <c:ser>
          <c:idx val="1"/>
          <c:order val="1"/>
          <c:tx>
            <c:strRef>
              <c:f>Resenje!$E$17:$E$18</c:f>
              <c:strCache>
                <c:ptCount val="2"/>
                <c:pt idx="0">
                  <c:v>Број мушкараца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Resenje!$A$19:$A$21</c:f>
              <c:strCache>
                <c:ptCount val="3"/>
                <c:pt idx="0">
                  <c:v>Производња</c:v>
                </c:pt>
                <c:pt idx="1">
                  <c:v>Администрација</c:v>
                </c:pt>
                <c:pt idx="2">
                  <c:v>Контрола</c:v>
                </c:pt>
              </c:strCache>
            </c:strRef>
          </c:cat>
          <c:val>
            <c:numRef>
              <c:f>Resenje!$E$19:$E$21</c:f>
              <c:numCache>
                <c:formatCode>General</c:formatCode>
                <c:ptCount val="3"/>
                <c:pt idx="0">
                  <c:v>4</c:v>
                </c:pt>
                <c:pt idx="1">
                  <c:v>1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5DF-40EE-AF10-CE8D3AA38E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53919416"/>
        <c:axId val="653919096"/>
      </c:barChart>
      <c:catAx>
        <c:axId val="6539194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3919096"/>
        <c:crosses val="autoZero"/>
        <c:auto val="1"/>
        <c:lblAlgn val="ctr"/>
        <c:lblOffset val="100"/>
        <c:noMultiLvlLbl val="0"/>
      </c:catAx>
      <c:valAx>
        <c:axId val="6539190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39194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scene3d>
        <a:camera prst="orthographicFront"/>
        <a:lightRig rig="brightRoom" dir="t"/>
      </a:scene3d>
      <a:sp3d prstMaterial="flat">
        <a:bevelT w="50800" h="101600" prst="angle"/>
        <a:contourClr>
          <a:srgbClr val="000000"/>
        </a:contourClr>
      </a:sp3d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1" i="0" kern="1200" cap="all" spc="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3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4.png"/><Relationship Id="rId7" Type="http://schemas.openxmlformats.org/officeDocument/2006/relationships/image" Target="../media/image7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6" Type="http://schemas.openxmlformats.org/officeDocument/2006/relationships/image" Target="../media/image1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59872</xdr:colOff>
      <xdr:row>30</xdr:row>
      <xdr:rowOff>52797</xdr:rowOff>
    </xdr:from>
    <xdr:to>
      <xdr:col>13</xdr:col>
      <xdr:colOff>646613</xdr:colOff>
      <xdr:row>44</xdr:row>
      <xdr:rowOff>125187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02B53EA-A050-4D20-9A45-9BF5038D17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119744</xdr:colOff>
      <xdr:row>14</xdr:row>
      <xdr:rowOff>183424</xdr:rowOff>
    </xdr:from>
    <xdr:to>
      <xdr:col>9</xdr:col>
      <xdr:colOff>174172</xdr:colOff>
      <xdr:row>29</xdr:row>
      <xdr:rowOff>183424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360B4D3-EDC7-4FA2-8B9F-44644572BD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13</xdr:col>
      <xdr:colOff>212271</xdr:colOff>
      <xdr:row>5</xdr:row>
      <xdr:rowOff>57695</xdr:rowOff>
    </xdr:from>
    <xdr:to>
      <xdr:col>16</xdr:col>
      <xdr:colOff>664290</xdr:colOff>
      <xdr:row>28</xdr:row>
      <xdr:rowOff>50075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41C6C41-0031-4533-BB44-9D18FC13EC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5278100" y="982981"/>
          <a:ext cx="4076962" cy="4248694"/>
        </a:xfrm>
        <a:prstGeom prst="rect">
          <a:avLst/>
        </a:prstGeom>
      </xdr:spPr>
    </xdr:pic>
    <xdr:clientData/>
  </xdr:twoCellAnchor>
  <xdr:twoCellAnchor>
    <xdr:from>
      <xdr:col>9</xdr:col>
      <xdr:colOff>239486</xdr:colOff>
      <xdr:row>15</xdr:row>
      <xdr:rowOff>21772</xdr:rowOff>
    </xdr:from>
    <xdr:to>
      <xdr:col>12</xdr:col>
      <xdr:colOff>1088571</xdr:colOff>
      <xdr:row>29</xdr:row>
      <xdr:rowOff>174172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2C120898-C226-4592-AD41-9DDA025DE3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68579</xdr:colOff>
      <xdr:row>0</xdr:row>
      <xdr:rowOff>137160</xdr:rowOff>
    </xdr:from>
    <xdr:to>
      <xdr:col>15</xdr:col>
      <xdr:colOff>350744</xdr:colOff>
      <xdr:row>10</xdr:row>
      <xdr:rowOff>22860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B87BD91-41D6-412B-BB64-E5B194D80F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579" y="137160"/>
          <a:ext cx="9426165" cy="1714500"/>
        </a:xfrm>
        <a:prstGeom prst="rect">
          <a:avLst/>
        </a:prstGeom>
      </xdr:spPr>
    </xdr:pic>
    <xdr:clientData/>
  </xdr:twoCellAnchor>
  <xdr:twoCellAnchor editAs="oneCell">
    <xdr:from>
      <xdr:col>0</xdr:col>
      <xdr:colOff>68581</xdr:colOff>
      <xdr:row>11</xdr:row>
      <xdr:rowOff>76200</xdr:rowOff>
    </xdr:from>
    <xdr:to>
      <xdr:col>7</xdr:col>
      <xdr:colOff>190501</xdr:colOff>
      <xdr:row>15</xdr:row>
      <xdr:rowOff>27781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1F755ED-BB29-47D8-92F9-614599F3D3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8581" y="2087880"/>
          <a:ext cx="4389120" cy="683101"/>
        </a:xfrm>
        <a:prstGeom prst="rect">
          <a:avLst/>
        </a:prstGeom>
      </xdr:spPr>
    </xdr:pic>
    <xdr:clientData/>
  </xdr:twoCellAnchor>
  <xdr:twoCellAnchor editAs="oneCell">
    <xdr:from>
      <xdr:col>0</xdr:col>
      <xdr:colOff>76201</xdr:colOff>
      <xdr:row>16</xdr:row>
      <xdr:rowOff>1</xdr:rowOff>
    </xdr:from>
    <xdr:to>
      <xdr:col>4</xdr:col>
      <xdr:colOff>312421</xdr:colOff>
      <xdr:row>24</xdr:row>
      <xdr:rowOff>135495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C1D54A8-FF77-4EAE-9A2E-1F9EEDBEA7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6201" y="2926081"/>
          <a:ext cx="2674620" cy="1598534"/>
        </a:xfrm>
        <a:prstGeom prst="rect">
          <a:avLst/>
        </a:prstGeom>
      </xdr:spPr>
    </xdr:pic>
    <xdr:clientData/>
  </xdr:twoCellAnchor>
  <xdr:twoCellAnchor editAs="oneCell">
    <xdr:from>
      <xdr:col>7</xdr:col>
      <xdr:colOff>381000</xdr:colOff>
      <xdr:row>10</xdr:row>
      <xdr:rowOff>99060</xdr:rowOff>
    </xdr:from>
    <xdr:to>
      <xdr:col>12</xdr:col>
      <xdr:colOff>434340</xdr:colOff>
      <xdr:row>16</xdr:row>
      <xdr:rowOff>23567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DFEEB413-F09E-4404-9F25-B6EC098D2E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648200" y="1927860"/>
          <a:ext cx="3101340" cy="1021787"/>
        </a:xfrm>
        <a:prstGeom prst="rect">
          <a:avLst/>
        </a:prstGeom>
      </xdr:spPr>
    </xdr:pic>
    <xdr:clientData/>
  </xdr:twoCellAnchor>
  <xdr:twoCellAnchor editAs="oneCell">
    <xdr:from>
      <xdr:col>15</xdr:col>
      <xdr:colOff>533401</xdr:colOff>
      <xdr:row>0</xdr:row>
      <xdr:rowOff>129540</xdr:rowOff>
    </xdr:from>
    <xdr:to>
      <xdr:col>22</xdr:col>
      <xdr:colOff>576255</xdr:colOff>
      <xdr:row>10</xdr:row>
      <xdr:rowOff>30480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56C4FC04-41B5-48DF-BE2E-07F7D9C470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9677401" y="129540"/>
          <a:ext cx="4310054" cy="1729740"/>
        </a:xfrm>
        <a:prstGeom prst="rect">
          <a:avLst/>
        </a:prstGeom>
      </xdr:spPr>
    </xdr:pic>
    <xdr:clientData/>
  </xdr:twoCellAnchor>
  <xdr:twoCellAnchor editAs="oneCell">
    <xdr:from>
      <xdr:col>17</xdr:col>
      <xdr:colOff>28874</xdr:colOff>
      <xdr:row>10</xdr:row>
      <xdr:rowOff>114300</xdr:rowOff>
    </xdr:from>
    <xdr:to>
      <xdr:col>22</xdr:col>
      <xdr:colOff>373642</xdr:colOff>
      <xdr:row>29</xdr:row>
      <xdr:rowOff>175260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1B09A0A3-DD52-4E1D-8B31-479CD5F3AA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0392074" y="1943100"/>
          <a:ext cx="3392768" cy="3535680"/>
        </a:xfrm>
        <a:prstGeom prst="rect">
          <a:avLst/>
        </a:prstGeom>
      </xdr:spPr>
    </xdr:pic>
    <xdr:clientData/>
  </xdr:twoCellAnchor>
  <xdr:twoCellAnchor editAs="oneCell">
    <xdr:from>
      <xdr:col>5</xdr:col>
      <xdr:colOff>1</xdr:colOff>
      <xdr:row>17</xdr:row>
      <xdr:rowOff>0</xdr:rowOff>
    </xdr:from>
    <xdr:to>
      <xdr:col>10</xdr:col>
      <xdr:colOff>99061</xdr:colOff>
      <xdr:row>27</xdr:row>
      <xdr:rowOff>46044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70EB0D11-3AB0-496E-B4C3-0FFA98D237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048001" y="3108960"/>
          <a:ext cx="3147060" cy="1874844"/>
        </a:xfrm>
        <a:prstGeom prst="rect">
          <a:avLst/>
        </a:prstGeom>
      </xdr:spPr>
    </xdr:pic>
    <xdr:clientData/>
  </xdr:twoCellAnchor>
  <xdr:twoCellAnchor editAs="oneCell">
    <xdr:from>
      <xdr:col>10</xdr:col>
      <xdr:colOff>198120</xdr:colOff>
      <xdr:row>16</xdr:row>
      <xdr:rowOff>38100</xdr:rowOff>
    </xdr:from>
    <xdr:to>
      <xdr:col>16</xdr:col>
      <xdr:colOff>540520</xdr:colOff>
      <xdr:row>29</xdr:row>
      <xdr:rowOff>79708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EA640EF-0BBE-4FB8-A349-AFB6A0567C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294120" y="2964180"/>
          <a:ext cx="4000000" cy="2419048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Ljubica Kovacevic" refreshedDate="43774.482551388886" createdVersion="6" refreshedVersion="6" minRefreshableVersion="3" recordCount="13" xr:uid="{D1295B18-2675-4E52-963B-A9F3A7D9D58E}">
  <cacheSource type="worksheet">
    <worksheetSource ref="A1:L14" sheet="Resenje"/>
  </cacheSource>
  <cacheFields count="12">
    <cacheField name="Радно место" numFmtId="0">
      <sharedItems containsBlank="1" count="4">
        <m/>
        <s v="Производња"/>
        <s v="Администрација"/>
        <s v="Контрола"/>
      </sharedItems>
    </cacheField>
    <cacheField name="Име и презиме" numFmtId="0">
      <sharedItems containsBlank="1" count="13">
        <m/>
        <s v="Петар Чубрило"/>
        <s v="Милан  Алексић"/>
        <s v="Мила Бојић"/>
        <s v="Калина Гагић"/>
        <s v="Стефана Калинић"/>
        <s v="Милош Каровић"/>
        <s v="Богдан Јоковић"/>
        <s v="Саша Кнежевић"/>
        <s v="Сташа Малиш"/>
        <s v="Наташа Зарић"/>
        <s v="Стефан Богдановић"/>
        <s v="Ђурђа Антић"/>
      </sharedItems>
    </cacheField>
    <cacheField name="Пол" numFmtId="0">
      <sharedItems containsBlank="1"/>
    </cacheField>
    <cacheField name="Године" numFmtId="0">
      <sharedItems containsString="0" containsBlank="1" containsNumber="1" containsInteger="1" minValue="25" maxValue="65"/>
    </cacheField>
    <cacheField name="Радни стаж" numFmtId="0">
      <sharedItems containsString="0" containsBlank="1" containsNumber="1" containsInteger="1" minValue="0" maxValue="38"/>
    </cacheField>
    <cacheField name="Број деце" numFmtId="0">
      <sharedItems containsString="0" containsBlank="1" containsNumber="1" containsInteger="1" minValue="1" maxValue="4"/>
    </cacheField>
    <cacheField name="Проценат ангажовања" numFmtId="0">
      <sharedItems containsString="0" containsBlank="1" containsNumber="1" minValue="0.3" maxValue="1"/>
    </cacheField>
    <cacheField name="Коефицијент" numFmtId="0">
      <sharedItems containsString="0" containsBlank="1" containsNumber="1" containsInteger="1" minValue="15" maxValue="20"/>
    </cacheField>
    <cacheField name="Стимулација" numFmtId="0">
      <sharedItems containsString="0" containsBlank="1" containsNumber="1" minValue="0" maxValue="0.1"/>
    </cacheField>
    <cacheField name="Основна плата" numFmtId="0">
      <sharedItems containsString="0" containsBlank="1" containsNumber="1" minValue="25200" maxValue="92400.000000000015"/>
    </cacheField>
    <cacheField name="Плата" numFmtId="0">
      <sharedItems containsString="0" containsBlank="1" containsNumber="1" minValue="25200" maxValue="97020.000000000015"/>
    </cacheField>
    <cacheField name="Пензија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3">
  <r>
    <x v="0"/>
    <x v="0"/>
    <m/>
    <m/>
    <m/>
    <m/>
    <m/>
    <m/>
    <m/>
    <m/>
    <m/>
    <m/>
  </r>
  <r>
    <x v="1"/>
    <x v="1"/>
    <s v="м"/>
    <n v="65"/>
    <n v="38"/>
    <n v="2"/>
    <n v="1"/>
    <n v="20"/>
    <n v="0.1"/>
    <n v="92400.000000000015"/>
    <n v="92400.000000000015"/>
    <s v="da"/>
  </r>
  <r>
    <x v="2"/>
    <x v="2"/>
    <s v="м"/>
    <n v="36"/>
    <n v="10"/>
    <n v="3"/>
    <n v="1"/>
    <n v="15"/>
    <n v="0.1"/>
    <n v="69300"/>
    <n v="72765"/>
    <s v="ne"/>
  </r>
  <r>
    <x v="1"/>
    <x v="3"/>
    <s v="ж"/>
    <n v="27"/>
    <n v="2"/>
    <n v="1"/>
    <n v="0.8"/>
    <n v="20"/>
    <n v="0.05"/>
    <n v="70560"/>
    <n v="70560"/>
    <s v="ne"/>
  </r>
  <r>
    <x v="2"/>
    <x v="4"/>
    <s v="ж"/>
    <n v="25"/>
    <n v="0"/>
    <n v="1"/>
    <n v="0.7"/>
    <n v="18"/>
    <n v="0.05"/>
    <n v="55566"/>
    <n v="55566"/>
    <s v="ne"/>
  </r>
  <r>
    <x v="3"/>
    <x v="5"/>
    <s v="ж"/>
    <n v="62"/>
    <n v="36"/>
    <n v="3"/>
    <n v="1"/>
    <n v="20"/>
    <n v="0.1"/>
    <n v="92400.000000000015"/>
    <n v="97020.000000000015"/>
    <s v="da"/>
  </r>
  <r>
    <x v="1"/>
    <x v="6"/>
    <s v="м"/>
    <n v="48"/>
    <n v="18"/>
    <n v="4"/>
    <n v="0.3"/>
    <n v="20"/>
    <n v="0"/>
    <n v="25200"/>
    <n v="25200"/>
    <s v="ne"/>
  </r>
  <r>
    <x v="1"/>
    <x v="7"/>
    <s v="м"/>
    <n v="44"/>
    <n v="20"/>
    <n v="2"/>
    <n v="1"/>
    <n v="15"/>
    <n v="0.1"/>
    <n v="69300"/>
    <n v="69300"/>
    <s v="ne"/>
  </r>
  <r>
    <x v="1"/>
    <x v="8"/>
    <s v="м"/>
    <n v="59"/>
    <n v="36"/>
    <n v="2"/>
    <n v="1"/>
    <n v="17"/>
    <n v="0.1"/>
    <n v="78540"/>
    <n v="78540"/>
    <s v="da"/>
  </r>
  <r>
    <x v="2"/>
    <x v="9"/>
    <s v="ж"/>
    <n v="64"/>
    <n v="38"/>
    <n v="3"/>
    <n v="1"/>
    <n v="20"/>
    <n v="0.1"/>
    <n v="92400.000000000015"/>
    <n v="97020.000000000015"/>
    <s v="da"/>
  </r>
  <r>
    <x v="2"/>
    <x v="10"/>
    <s v="ж"/>
    <n v="60"/>
    <n v="30"/>
    <n v="4"/>
    <n v="0.5"/>
    <n v="15"/>
    <n v="0.05"/>
    <n v="33075"/>
    <n v="33075"/>
    <s v="ne"/>
  </r>
  <r>
    <x v="3"/>
    <x v="11"/>
    <s v="м"/>
    <n v="61"/>
    <n v="35"/>
    <n v="3"/>
    <n v="1"/>
    <n v="20"/>
    <n v="0.1"/>
    <n v="92400.000000000015"/>
    <n v="97020.000000000015"/>
    <s v="ne"/>
  </r>
  <r>
    <x v="1"/>
    <x v="12"/>
    <s v="ж"/>
    <n v="57"/>
    <n v="31"/>
    <n v="2"/>
    <n v="1"/>
    <n v="17"/>
    <n v="0.1"/>
    <n v="78540"/>
    <n v="78540"/>
    <s v="da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E4035C1-6153-4B55-A2E6-4A134603D36F}" name="PivotTable1" cacheId="0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E34:H39" firstHeaderRow="0" firstDataRow="1" firstDataCol="1" rowPageCount="1" colPageCount="1"/>
  <pivotFields count="12">
    <pivotField axis="axisPage" showAll="0">
      <items count="5">
        <item x="2"/>
        <item x="3"/>
        <item x="1"/>
        <item x="0"/>
        <item t="default"/>
      </items>
    </pivotField>
    <pivotField axis="axisRow" showAll="0">
      <items count="14">
        <item x="7"/>
        <item x="12"/>
        <item x="4"/>
        <item x="3"/>
        <item x="2"/>
        <item x="6"/>
        <item x="10"/>
        <item x="1"/>
        <item x="8"/>
        <item x="9"/>
        <item x="11"/>
        <item x="5"/>
        <item x="0"/>
        <item t="default"/>
      </items>
    </pivotField>
    <pivotField showAll="0"/>
    <pivotField showAll="0"/>
    <pivotField dataField="1" showAll="0"/>
    <pivotField showAll="0"/>
    <pivotField dataField="1" showAll="0"/>
    <pivotField showAll="0"/>
    <pivotField showAll="0"/>
    <pivotField showAll="0"/>
    <pivotField dataField="1" showAll="0"/>
    <pivotField showAll="0"/>
  </pivotFields>
  <rowFields count="1">
    <field x="1"/>
  </rowFields>
  <rowItems count="5">
    <i>
      <x v="2"/>
    </i>
    <i>
      <x v="4"/>
    </i>
    <i>
      <x v="6"/>
    </i>
    <i>
      <x v="9"/>
    </i>
    <i t="grand">
      <x/>
    </i>
  </rowItems>
  <colFields count="1">
    <field x="-2"/>
  </colFields>
  <colItems count="3">
    <i>
      <x/>
    </i>
    <i i="1">
      <x v="1"/>
    </i>
    <i i="2">
      <x v="2"/>
    </i>
  </colItems>
  <pageFields count="1">
    <pageField fld="0" item="0" hier="-1"/>
  </pageFields>
  <dataFields count="3">
    <dataField name="Sum of Радни стаж" fld="4" baseField="0" baseItem="0"/>
    <dataField name="Sum of Проценат ангажовања" fld="6" baseField="0" baseItem="0"/>
    <dataField name="Sum of Плата" fld="10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9D4872-C058-4B94-A567-6BF79A924CD3}">
  <dimension ref="A1:N39"/>
  <sheetViews>
    <sheetView tabSelected="1" zoomScale="70" zoomScaleNormal="70" workbookViewId="0">
      <selection activeCell="E19" sqref="E19"/>
    </sheetView>
  </sheetViews>
  <sheetFormatPr defaultRowHeight="14.4" x14ac:dyDescent="0.3"/>
  <cols>
    <col min="1" max="1" width="16" customWidth="1"/>
    <col min="2" max="2" width="22.44140625" customWidth="1"/>
    <col min="3" max="3" width="15.88671875" customWidth="1"/>
    <col min="4" max="4" width="16.6640625" customWidth="1"/>
    <col min="5" max="5" width="17.5546875" customWidth="1"/>
    <col min="6" max="6" width="17.6640625" bestFit="1" customWidth="1"/>
    <col min="7" max="7" width="20" customWidth="1"/>
    <col min="8" max="8" width="12.44140625" bestFit="1" customWidth="1"/>
    <col min="9" max="9" width="15.77734375" bestFit="1" customWidth="1"/>
    <col min="10" max="10" width="17.6640625" bestFit="1" customWidth="1"/>
    <col min="11" max="11" width="19.109375" customWidth="1"/>
    <col min="12" max="29" width="17.6640625" bestFit="1" customWidth="1"/>
    <col min="30" max="30" width="17.44140625" bestFit="1" customWidth="1"/>
    <col min="31" max="31" width="22.44140625" bestFit="1" customWidth="1"/>
  </cols>
  <sheetData>
    <row r="1" spans="1:14" s="1" customFormat="1" x14ac:dyDescent="0.3">
      <c r="A1" s="33" t="s">
        <v>12</v>
      </c>
      <c r="B1" s="23" t="s">
        <v>27</v>
      </c>
      <c r="C1" s="37" t="s">
        <v>0</v>
      </c>
      <c r="D1" s="37" t="s">
        <v>1</v>
      </c>
      <c r="E1" s="41" t="s">
        <v>2</v>
      </c>
      <c r="F1" s="36" t="s">
        <v>3</v>
      </c>
      <c r="G1" s="40" t="s">
        <v>4</v>
      </c>
      <c r="H1" s="36" t="s">
        <v>5</v>
      </c>
      <c r="I1" s="37" t="s">
        <v>6</v>
      </c>
      <c r="J1" s="23" t="s">
        <v>10</v>
      </c>
      <c r="K1" s="23" t="s">
        <v>7</v>
      </c>
      <c r="L1" s="23" t="s">
        <v>11</v>
      </c>
    </row>
    <row r="2" spans="1:14" x14ac:dyDescent="0.3">
      <c r="A2" s="33"/>
      <c r="B2" s="24"/>
      <c r="C2" s="23"/>
      <c r="D2" s="23"/>
      <c r="E2" s="41"/>
      <c r="F2" s="36"/>
      <c r="G2" s="40"/>
      <c r="H2" s="36"/>
      <c r="I2" s="23"/>
      <c r="J2" s="23"/>
      <c r="K2" s="23"/>
      <c r="L2" s="23"/>
      <c r="N2" s="25" t="s">
        <v>20</v>
      </c>
    </row>
    <row r="3" spans="1:14" x14ac:dyDescent="0.3">
      <c r="A3" s="7" t="s">
        <v>13</v>
      </c>
      <c r="B3" s="9" t="s">
        <v>28</v>
      </c>
      <c r="C3" s="7" t="s">
        <v>8</v>
      </c>
      <c r="D3" s="7">
        <v>65</v>
      </c>
      <c r="E3" s="7">
        <v>38</v>
      </c>
      <c r="F3" s="7">
        <v>2</v>
      </c>
      <c r="G3" s="8">
        <v>1</v>
      </c>
      <c r="H3" s="7">
        <v>20</v>
      </c>
      <c r="I3" s="8">
        <f>IF(G3=100%,10%,IF(G3&gt;=50%,5%,0%))</f>
        <v>0.1</v>
      </c>
      <c r="J3" s="14">
        <f>H3*$N$4*G3*(1+I3)</f>
        <v>92400.000000000015</v>
      </c>
      <c r="K3" s="14">
        <f>IF(G3=100%,IF(F3&gt;2, J3+J3*5%,J3),J3)</f>
        <v>92400.000000000015</v>
      </c>
      <c r="L3" s="7" t="str">
        <f>IF(C3="ж",IF(D3&gt;60,"da",IF(E3&gt;30,"da","ne")),IF(C3="м",IF(D3&gt;65,"da",IF(E3&gt;35,"da","ne"))))</f>
        <v>da</v>
      </c>
      <c r="N3" s="25"/>
    </row>
    <row r="4" spans="1:14" x14ac:dyDescent="0.3">
      <c r="A4" s="7" t="s">
        <v>14</v>
      </c>
      <c r="B4" s="9" t="s">
        <v>29</v>
      </c>
      <c r="C4" s="7" t="s">
        <v>8</v>
      </c>
      <c r="D4" s="7">
        <v>36</v>
      </c>
      <c r="E4" s="7">
        <v>10</v>
      </c>
      <c r="F4" s="7">
        <v>3</v>
      </c>
      <c r="G4" s="8">
        <v>1</v>
      </c>
      <c r="H4" s="7">
        <v>15</v>
      </c>
      <c r="I4" s="8">
        <f t="shared" ref="I4:I14" si="0">IF(G4=100%,10%,IF(G4&gt;=50%,5%,0%))</f>
        <v>0.1</v>
      </c>
      <c r="J4" s="14">
        <f t="shared" ref="J4:J14" si="1">H4*$N$4*G4*(1+I4)</f>
        <v>69300</v>
      </c>
      <c r="K4" s="14">
        <f t="shared" ref="K4:K14" si="2">IF(G4=100%,IF(F4&gt;2, J4+J4*5%,J4),J4)</f>
        <v>72765</v>
      </c>
      <c r="L4" s="7" t="str">
        <f t="shared" ref="L4:L14" si="3">IF(C4="ж",IF(D4&gt;60,"da",IF(E4&gt;30,"da","ne")),IF(C4="м",IF(D4&gt;65,"da",IF(E4&gt;35,"da","ne"))))</f>
        <v>ne</v>
      </c>
      <c r="N4" s="2">
        <v>4200</v>
      </c>
    </row>
    <row r="5" spans="1:14" x14ac:dyDescent="0.3">
      <c r="A5" s="7" t="s">
        <v>13</v>
      </c>
      <c r="B5" s="9" t="s">
        <v>30</v>
      </c>
      <c r="C5" s="7" t="s">
        <v>9</v>
      </c>
      <c r="D5" s="7">
        <v>27</v>
      </c>
      <c r="E5" s="7">
        <v>2</v>
      </c>
      <c r="F5" s="7">
        <v>1</v>
      </c>
      <c r="G5" s="8">
        <v>0.8</v>
      </c>
      <c r="H5" s="7">
        <v>20</v>
      </c>
      <c r="I5" s="8">
        <f t="shared" si="0"/>
        <v>0.05</v>
      </c>
      <c r="J5" s="14">
        <f t="shared" si="1"/>
        <v>70560</v>
      </c>
      <c r="K5" s="14">
        <f t="shared" si="2"/>
        <v>70560</v>
      </c>
      <c r="L5" s="7" t="str">
        <f t="shared" si="3"/>
        <v>ne</v>
      </c>
    </row>
    <row r="6" spans="1:14" x14ac:dyDescent="0.3">
      <c r="A6" s="7" t="s">
        <v>14</v>
      </c>
      <c r="B6" s="9" t="s">
        <v>31</v>
      </c>
      <c r="C6" s="7" t="s">
        <v>9</v>
      </c>
      <c r="D6" s="7">
        <v>25</v>
      </c>
      <c r="E6" s="7">
        <v>0</v>
      </c>
      <c r="F6" s="7">
        <v>1</v>
      </c>
      <c r="G6" s="8">
        <v>0.7</v>
      </c>
      <c r="H6" s="7">
        <v>18</v>
      </c>
      <c r="I6" s="8">
        <f t="shared" si="0"/>
        <v>0.05</v>
      </c>
      <c r="J6" s="14">
        <f t="shared" si="1"/>
        <v>55566</v>
      </c>
      <c r="K6" s="14">
        <f t="shared" si="2"/>
        <v>55566</v>
      </c>
      <c r="L6" s="7" t="str">
        <f t="shared" si="3"/>
        <v>ne</v>
      </c>
    </row>
    <row r="7" spans="1:14" x14ac:dyDescent="0.3">
      <c r="A7" s="7" t="s">
        <v>15</v>
      </c>
      <c r="B7" s="9" t="s">
        <v>32</v>
      </c>
      <c r="C7" s="7" t="s">
        <v>9</v>
      </c>
      <c r="D7" s="7">
        <v>62</v>
      </c>
      <c r="E7" s="7">
        <v>36</v>
      </c>
      <c r="F7" s="7">
        <v>3</v>
      </c>
      <c r="G7" s="8">
        <v>1</v>
      </c>
      <c r="H7" s="7">
        <v>20</v>
      </c>
      <c r="I7" s="8">
        <f t="shared" si="0"/>
        <v>0.1</v>
      </c>
      <c r="J7" s="14">
        <f t="shared" si="1"/>
        <v>92400.000000000015</v>
      </c>
      <c r="K7" s="14">
        <f t="shared" si="2"/>
        <v>97020.000000000015</v>
      </c>
      <c r="L7" s="7" t="str">
        <f t="shared" si="3"/>
        <v>da</v>
      </c>
    </row>
    <row r="8" spans="1:14" x14ac:dyDescent="0.3">
      <c r="A8" s="7" t="s">
        <v>13</v>
      </c>
      <c r="B8" s="9" t="s">
        <v>33</v>
      </c>
      <c r="C8" s="7" t="s">
        <v>8</v>
      </c>
      <c r="D8" s="7">
        <v>48</v>
      </c>
      <c r="E8" s="7">
        <v>18</v>
      </c>
      <c r="F8" s="7">
        <v>4</v>
      </c>
      <c r="G8" s="8">
        <v>0.3</v>
      </c>
      <c r="H8" s="7">
        <v>20</v>
      </c>
      <c r="I8" s="8">
        <f t="shared" si="0"/>
        <v>0</v>
      </c>
      <c r="J8" s="14">
        <f t="shared" si="1"/>
        <v>25200</v>
      </c>
      <c r="K8" s="14">
        <f t="shared" si="2"/>
        <v>25200</v>
      </c>
      <c r="L8" s="7" t="str">
        <f t="shared" si="3"/>
        <v>ne</v>
      </c>
    </row>
    <row r="9" spans="1:14" x14ac:dyDescent="0.3">
      <c r="A9" s="7" t="s">
        <v>13</v>
      </c>
      <c r="B9" s="9" t="s">
        <v>34</v>
      </c>
      <c r="C9" s="7" t="s">
        <v>8</v>
      </c>
      <c r="D9" s="7">
        <v>44</v>
      </c>
      <c r="E9" s="7">
        <v>20</v>
      </c>
      <c r="F9" s="7">
        <v>2</v>
      </c>
      <c r="G9" s="8">
        <v>1</v>
      </c>
      <c r="H9" s="7">
        <v>15</v>
      </c>
      <c r="I9" s="8">
        <f t="shared" si="0"/>
        <v>0.1</v>
      </c>
      <c r="J9" s="14">
        <f t="shared" si="1"/>
        <v>69300</v>
      </c>
      <c r="K9" s="14">
        <f t="shared" si="2"/>
        <v>69300</v>
      </c>
      <c r="L9" s="7" t="str">
        <f t="shared" si="3"/>
        <v>ne</v>
      </c>
    </row>
    <row r="10" spans="1:14" x14ac:dyDescent="0.3">
      <c r="A10" s="7" t="s">
        <v>13</v>
      </c>
      <c r="B10" s="9" t="s">
        <v>35</v>
      </c>
      <c r="C10" s="7" t="s">
        <v>8</v>
      </c>
      <c r="D10" s="7">
        <v>59</v>
      </c>
      <c r="E10" s="7">
        <v>36</v>
      </c>
      <c r="F10" s="7">
        <v>2</v>
      </c>
      <c r="G10" s="8">
        <v>1</v>
      </c>
      <c r="H10" s="7">
        <v>17</v>
      </c>
      <c r="I10" s="8">
        <f t="shared" si="0"/>
        <v>0.1</v>
      </c>
      <c r="J10" s="14">
        <f t="shared" si="1"/>
        <v>78540</v>
      </c>
      <c r="K10" s="14">
        <f t="shared" si="2"/>
        <v>78540</v>
      </c>
      <c r="L10" s="7" t="str">
        <f t="shared" si="3"/>
        <v>da</v>
      </c>
    </row>
    <row r="11" spans="1:14" x14ac:dyDescent="0.3">
      <c r="A11" s="7" t="s">
        <v>14</v>
      </c>
      <c r="B11" s="9" t="s">
        <v>36</v>
      </c>
      <c r="C11" s="7" t="s">
        <v>9</v>
      </c>
      <c r="D11" s="7">
        <v>64</v>
      </c>
      <c r="E11" s="7">
        <v>38</v>
      </c>
      <c r="F11" s="7">
        <v>3</v>
      </c>
      <c r="G11" s="8">
        <v>1</v>
      </c>
      <c r="H11" s="7">
        <v>20</v>
      </c>
      <c r="I11" s="8">
        <f t="shared" si="0"/>
        <v>0.1</v>
      </c>
      <c r="J11" s="14">
        <f t="shared" si="1"/>
        <v>92400.000000000015</v>
      </c>
      <c r="K11" s="14">
        <f t="shared" si="2"/>
        <v>97020.000000000015</v>
      </c>
      <c r="L11" s="7" t="str">
        <f t="shared" si="3"/>
        <v>da</v>
      </c>
    </row>
    <row r="12" spans="1:14" x14ac:dyDescent="0.3">
      <c r="A12" s="7" t="s">
        <v>14</v>
      </c>
      <c r="B12" s="9" t="s">
        <v>37</v>
      </c>
      <c r="C12" s="7" t="s">
        <v>9</v>
      </c>
      <c r="D12" s="7">
        <v>60</v>
      </c>
      <c r="E12" s="7">
        <v>30</v>
      </c>
      <c r="F12" s="7">
        <v>4</v>
      </c>
      <c r="G12" s="8">
        <v>0.5</v>
      </c>
      <c r="H12" s="7">
        <v>15</v>
      </c>
      <c r="I12" s="8">
        <f t="shared" si="0"/>
        <v>0.05</v>
      </c>
      <c r="J12" s="14">
        <f t="shared" si="1"/>
        <v>33075</v>
      </c>
      <c r="K12" s="14">
        <f t="shared" si="2"/>
        <v>33075</v>
      </c>
      <c r="L12" s="7" t="str">
        <f t="shared" si="3"/>
        <v>ne</v>
      </c>
    </row>
    <row r="13" spans="1:14" x14ac:dyDescent="0.3">
      <c r="A13" s="7" t="s">
        <v>15</v>
      </c>
      <c r="B13" s="9" t="s">
        <v>38</v>
      </c>
      <c r="C13" s="7" t="s">
        <v>8</v>
      </c>
      <c r="D13" s="7">
        <v>61</v>
      </c>
      <c r="E13" s="7">
        <v>35</v>
      </c>
      <c r="F13" s="7">
        <v>3</v>
      </c>
      <c r="G13" s="8">
        <v>1</v>
      </c>
      <c r="H13" s="7">
        <v>20</v>
      </c>
      <c r="I13" s="8">
        <f t="shared" si="0"/>
        <v>0.1</v>
      </c>
      <c r="J13" s="14">
        <f t="shared" si="1"/>
        <v>92400.000000000015</v>
      </c>
      <c r="K13" s="14">
        <f t="shared" si="2"/>
        <v>97020.000000000015</v>
      </c>
      <c r="L13" s="7" t="str">
        <f t="shared" si="3"/>
        <v>ne</v>
      </c>
    </row>
    <row r="14" spans="1:14" x14ac:dyDescent="0.3">
      <c r="A14" s="7" t="s">
        <v>13</v>
      </c>
      <c r="B14" s="9" t="s">
        <v>39</v>
      </c>
      <c r="C14" s="7" t="s">
        <v>9</v>
      </c>
      <c r="D14" s="7">
        <v>57</v>
      </c>
      <c r="E14" s="7">
        <v>31</v>
      </c>
      <c r="F14" s="7">
        <v>2</v>
      </c>
      <c r="G14" s="8">
        <v>1</v>
      </c>
      <c r="H14" s="7">
        <v>17</v>
      </c>
      <c r="I14" s="8">
        <f t="shared" si="0"/>
        <v>0.1</v>
      </c>
      <c r="J14" s="14">
        <f t="shared" si="1"/>
        <v>78540</v>
      </c>
      <c r="K14" s="14">
        <f t="shared" si="2"/>
        <v>78540</v>
      </c>
      <c r="L14" s="7" t="str">
        <f t="shared" si="3"/>
        <v>da</v>
      </c>
    </row>
    <row r="17" spans="1:6" ht="14.4" customHeight="1" x14ac:dyDescent="0.3">
      <c r="A17" s="38"/>
      <c r="B17" s="34" t="s">
        <v>16</v>
      </c>
      <c r="C17" s="35" t="s">
        <v>18</v>
      </c>
      <c r="D17" s="35" t="s">
        <v>19</v>
      </c>
      <c r="E17" s="25" t="s">
        <v>17</v>
      </c>
      <c r="F17" s="16"/>
    </row>
    <row r="18" spans="1:6" x14ac:dyDescent="0.3">
      <c r="A18" s="39"/>
      <c r="B18" s="34"/>
      <c r="C18" s="35"/>
      <c r="D18" s="35"/>
      <c r="E18" s="25"/>
      <c r="F18" s="16"/>
    </row>
    <row r="19" spans="1:6" x14ac:dyDescent="0.3">
      <c r="A19" s="4" t="s">
        <v>13</v>
      </c>
      <c r="B19" s="6">
        <f>COUNTIF($A$3:$A$14,A19)</f>
        <v>6</v>
      </c>
      <c r="C19" s="10">
        <f>COUNTIFS(A$3:A$14,A19,$C$3:$C$14,"ж")</f>
        <v>2</v>
      </c>
      <c r="D19" s="15">
        <f>AVERAGEIF($A$3:$A$14,A19,$K$3:$K$14)</f>
        <v>69090</v>
      </c>
      <c r="E19" s="17">
        <f>COUNTIFS(A$3:A$14,A19,$C$3:$C$14,"м")</f>
        <v>4</v>
      </c>
    </row>
    <row r="20" spans="1:6" x14ac:dyDescent="0.3">
      <c r="A20" s="3" t="s">
        <v>14</v>
      </c>
      <c r="B20" s="2">
        <f t="shared" ref="B20:B21" si="4">COUNTIF($A$3:$A$14,A20)</f>
        <v>4</v>
      </c>
      <c r="C20" s="10">
        <f t="shared" ref="C20:C21" si="5">COUNTIFS(A$3:A$14,A20,$C$3:$C$14,"ж")</f>
        <v>3</v>
      </c>
      <c r="D20" s="15">
        <f t="shared" ref="D20:D21" si="6">AVERAGEIF($A$3:$A$14,A20,$K$3:$K$14)</f>
        <v>64606.5</v>
      </c>
      <c r="E20" s="17">
        <f t="shared" ref="E20:E21" si="7">COUNTIFS(A$3:A$14,A20,$C$3:$C$14,"м")</f>
        <v>1</v>
      </c>
    </row>
    <row r="21" spans="1:6" x14ac:dyDescent="0.3">
      <c r="A21" s="5" t="s">
        <v>15</v>
      </c>
      <c r="B21" s="6">
        <f t="shared" si="4"/>
        <v>2</v>
      </c>
      <c r="C21" s="10">
        <f t="shared" si="5"/>
        <v>1</v>
      </c>
      <c r="D21" s="15">
        <f t="shared" si="6"/>
        <v>97020.000000000015</v>
      </c>
      <c r="E21" s="17">
        <f t="shared" si="7"/>
        <v>1</v>
      </c>
    </row>
    <row r="24" spans="1:6" x14ac:dyDescent="0.3">
      <c r="A24" s="20" t="s">
        <v>21</v>
      </c>
      <c r="B24" s="20"/>
      <c r="C24" s="31">
        <f>AVERAGEIF(C$3:C$14,"ж",K$3:K$14)</f>
        <v>71963.5</v>
      </c>
    </row>
    <row r="25" spans="1:6" x14ac:dyDescent="0.3">
      <c r="A25" s="26"/>
      <c r="B25" s="26"/>
      <c r="C25" s="31"/>
    </row>
    <row r="26" spans="1:6" x14ac:dyDescent="0.3">
      <c r="A26" s="27" t="s">
        <v>22</v>
      </c>
      <c r="B26" s="28"/>
      <c r="C26" s="31">
        <f>AVERAGEIF(C$3:C$14,"м",K$3:K$14)</f>
        <v>72537.5</v>
      </c>
    </row>
    <row r="27" spans="1:6" x14ac:dyDescent="0.3">
      <c r="A27" s="29"/>
      <c r="B27" s="30"/>
      <c r="C27" s="31"/>
    </row>
    <row r="28" spans="1:6" x14ac:dyDescent="0.3">
      <c r="A28" s="27" t="s">
        <v>23</v>
      </c>
      <c r="B28" s="28"/>
      <c r="C28" s="32">
        <f>COUNTIF(C3:C14,"ж")/COUNTA(C3:C14)</f>
        <v>0.5</v>
      </c>
    </row>
    <row r="29" spans="1:6" x14ac:dyDescent="0.3">
      <c r="A29" s="29"/>
      <c r="B29" s="30"/>
      <c r="C29" s="32"/>
    </row>
    <row r="30" spans="1:6" x14ac:dyDescent="0.3">
      <c r="A30" s="18" t="s">
        <v>24</v>
      </c>
      <c r="B30" s="18"/>
      <c r="C30" s="32">
        <f>COUNTIF(L3:L14,"da")/COUNTA(B3:B14)</f>
        <v>0.41666666666666669</v>
      </c>
    </row>
    <row r="31" spans="1:6" x14ac:dyDescent="0.3">
      <c r="A31" s="19"/>
      <c r="B31" s="19"/>
      <c r="C31" s="32"/>
    </row>
    <row r="32" spans="1:6" x14ac:dyDescent="0.3">
      <c r="A32" s="18" t="s">
        <v>25</v>
      </c>
      <c r="B32" s="18"/>
      <c r="C32" s="21">
        <f>AVERAGEIF(D3:D14,"&lt;40",K3:K14)</f>
        <v>66297</v>
      </c>
      <c r="E32" s="11" t="s">
        <v>12</v>
      </c>
      <c r="F32" t="s">
        <v>14</v>
      </c>
    </row>
    <row r="33" spans="1:8" x14ac:dyDescent="0.3">
      <c r="A33" s="19"/>
      <c r="B33" s="19"/>
      <c r="C33" s="21"/>
    </row>
    <row r="34" spans="1:8" x14ac:dyDescent="0.3">
      <c r="A34" s="18" t="s">
        <v>26</v>
      </c>
      <c r="B34" s="18"/>
      <c r="C34" s="22">
        <f>MIN(D3:D14)</f>
        <v>25</v>
      </c>
      <c r="E34" s="11" t="s">
        <v>40</v>
      </c>
      <c r="F34" t="s">
        <v>42</v>
      </c>
      <c r="G34" t="s">
        <v>43</v>
      </c>
      <c r="H34" t="s">
        <v>44</v>
      </c>
    </row>
    <row r="35" spans="1:8" x14ac:dyDescent="0.3">
      <c r="A35" s="20"/>
      <c r="B35" s="20"/>
      <c r="C35" s="22"/>
      <c r="E35" s="12" t="s">
        <v>31</v>
      </c>
      <c r="F35" s="13">
        <v>0</v>
      </c>
      <c r="G35" s="13">
        <v>0.7</v>
      </c>
      <c r="H35" s="13">
        <v>55566</v>
      </c>
    </row>
    <row r="36" spans="1:8" x14ac:dyDescent="0.3">
      <c r="A36" s="16"/>
      <c r="B36" s="16"/>
      <c r="C36" s="16"/>
      <c r="E36" s="12" t="s">
        <v>29</v>
      </c>
      <c r="F36" s="13">
        <v>10</v>
      </c>
      <c r="G36" s="13">
        <v>1</v>
      </c>
      <c r="H36" s="13">
        <v>72765</v>
      </c>
    </row>
    <row r="37" spans="1:8" x14ac:dyDescent="0.3">
      <c r="A37" s="16"/>
      <c r="B37" s="16"/>
      <c r="C37" s="16"/>
      <c r="E37" s="12" t="s">
        <v>37</v>
      </c>
      <c r="F37" s="13">
        <v>30</v>
      </c>
      <c r="G37" s="13">
        <v>0.5</v>
      </c>
      <c r="H37" s="13">
        <v>33075</v>
      </c>
    </row>
    <row r="38" spans="1:8" x14ac:dyDescent="0.3">
      <c r="E38" s="12" t="s">
        <v>36</v>
      </c>
      <c r="F38" s="13">
        <v>38</v>
      </c>
      <c r="G38" s="13">
        <v>1</v>
      </c>
      <c r="H38" s="13">
        <v>97020.000000000015</v>
      </c>
    </row>
    <row r="39" spans="1:8" x14ac:dyDescent="0.3">
      <c r="E39" s="12" t="s">
        <v>41</v>
      </c>
      <c r="F39" s="13">
        <v>78</v>
      </c>
      <c r="G39" s="13">
        <v>3.2</v>
      </c>
      <c r="H39" s="13">
        <v>258426</v>
      </c>
    </row>
  </sheetData>
  <mergeCells count="30">
    <mergeCell ref="I1:I2"/>
    <mergeCell ref="J1:J2"/>
    <mergeCell ref="K1:K2"/>
    <mergeCell ref="A17:A18"/>
    <mergeCell ref="G1:G2"/>
    <mergeCell ref="F1:F2"/>
    <mergeCell ref="E1:E2"/>
    <mergeCell ref="D1:D2"/>
    <mergeCell ref="C1:C2"/>
    <mergeCell ref="N2:N3"/>
    <mergeCell ref="A24:B25"/>
    <mergeCell ref="A26:B27"/>
    <mergeCell ref="A28:B29"/>
    <mergeCell ref="A30:B31"/>
    <mergeCell ref="C24:C25"/>
    <mergeCell ref="C26:C27"/>
    <mergeCell ref="C28:C29"/>
    <mergeCell ref="C30:C31"/>
    <mergeCell ref="L1:L2"/>
    <mergeCell ref="A1:A2"/>
    <mergeCell ref="B17:B18"/>
    <mergeCell ref="C17:C18"/>
    <mergeCell ref="D17:D18"/>
    <mergeCell ref="E17:E18"/>
    <mergeCell ref="H1:H2"/>
    <mergeCell ref="A32:B33"/>
    <mergeCell ref="A34:B35"/>
    <mergeCell ref="C32:C33"/>
    <mergeCell ref="C34:C35"/>
    <mergeCell ref="B1:B2"/>
  </mergeCells>
  <conditionalFormatting sqref="A3:L14">
    <cfRule type="expression" dxfId="0" priority="1">
      <formula>$L3="da"</formula>
    </cfRule>
  </conditionalFormatting>
  <dataValidations count="1">
    <dataValidation type="list" allowBlank="1" showInputMessage="1" showErrorMessage="1" sqref="C3:C14" xr:uid="{126F0B6F-D214-4484-B2F5-EB11B9953A47}">
      <formula1>"м,ж"</formula1>
    </dataValidation>
  </dataValidations>
  <pageMargins left="0.7" right="0.7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162FC7-136D-4BE9-B4B9-6DFF86310AB0}">
  <dimension ref="A1"/>
  <sheetViews>
    <sheetView workbookViewId="0">
      <selection activeCell="M36" sqref="M36"/>
    </sheetView>
  </sheetViews>
  <sheetFormatPr defaultRowHeight="14.4" x14ac:dyDescent="0.3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4E5AA7-3E0B-4541-B86B-4EAE7CC8C1AF}">
  <dimension ref="A1:N14"/>
  <sheetViews>
    <sheetView workbookViewId="0">
      <selection activeCell="D21" sqref="D21"/>
    </sheetView>
  </sheetViews>
  <sheetFormatPr defaultRowHeight="14.4" x14ac:dyDescent="0.3"/>
  <sheetData>
    <row r="1" spans="1:14" x14ac:dyDescent="0.3">
      <c r="A1" t="s">
        <v>12</v>
      </c>
      <c r="B1" t="s">
        <v>27</v>
      </c>
      <c r="C1" t="s">
        <v>0</v>
      </c>
      <c r="D1" t="s">
        <v>1</v>
      </c>
      <c r="E1" t="s">
        <v>2</v>
      </c>
      <c r="F1" t="s">
        <v>3</v>
      </c>
      <c r="G1" t="s">
        <v>4</v>
      </c>
      <c r="H1" t="s">
        <v>5</v>
      </c>
      <c r="I1" t="s">
        <v>6</v>
      </c>
      <c r="J1" t="s">
        <v>10</v>
      </c>
      <c r="K1" t="s">
        <v>7</v>
      </c>
      <c r="L1" t="s">
        <v>11</v>
      </c>
    </row>
    <row r="2" spans="1:14" ht="14.4" customHeight="1" x14ac:dyDescent="0.3">
      <c r="N2" t="s">
        <v>20</v>
      </c>
    </row>
    <row r="3" spans="1:14" x14ac:dyDescent="0.3">
      <c r="A3" t="s">
        <v>13</v>
      </c>
      <c r="B3" t="s">
        <v>28</v>
      </c>
      <c r="D3">
        <v>65</v>
      </c>
      <c r="E3">
        <v>38</v>
      </c>
      <c r="F3">
        <v>2</v>
      </c>
      <c r="G3">
        <v>1</v>
      </c>
      <c r="H3">
        <v>20</v>
      </c>
    </row>
    <row r="4" spans="1:14" x14ac:dyDescent="0.3">
      <c r="A4" t="s">
        <v>14</v>
      </c>
      <c r="B4" t="s">
        <v>29</v>
      </c>
      <c r="D4">
        <v>36</v>
      </c>
      <c r="E4">
        <v>10</v>
      </c>
      <c r="F4">
        <v>3</v>
      </c>
      <c r="G4">
        <v>1</v>
      </c>
      <c r="H4">
        <v>15</v>
      </c>
      <c r="N4">
        <v>4200</v>
      </c>
    </row>
    <row r="5" spans="1:14" x14ac:dyDescent="0.3">
      <c r="A5" t="s">
        <v>13</v>
      </c>
      <c r="B5" t="s">
        <v>30</v>
      </c>
      <c r="D5">
        <v>27</v>
      </c>
      <c r="E5">
        <v>2</v>
      </c>
      <c r="F5">
        <v>1</v>
      </c>
      <c r="G5">
        <v>0.8</v>
      </c>
      <c r="H5">
        <v>20</v>
      </c>
    </row>
    <row r="6" spans="1:14" x14ac:dyDescent="0.3">
      <c r="A6" t="s">
        <v>14</v>
      </c>
      <c r="B6" t="s">
        <v>31</v>
      </c>
      <c r="D6">
        <v>25</v>
      </c>
      <c r="E6">
        <v>0</v>
      </c>
      <c r="F6">
        <v>1</v>
      </c>
      <c r="G6">
        <v>0.7</v>
      </c>
      <c r="H6">
        <v>18</v>
      </c>
    </row>
    <row r="7" spans="1:14" x14ac:dyDescent="0.3">
      <c r="A7" t="s">
        <v>15</v>
      </c>
      <c r="B7" t="s">
        <v>32</v>
      </c>
      <c r="D7">
        <v>62</v>
      </c>
      <c r="E7">
        <v>36</v>
      </c>
      <c r="F7">
        <v>3</v>
      </c>
      <c r="G7">
        <v>1</v>
      </c>
      <c r="H7">
        <v>20</v>
      </c>
    </row>
    <row r="8" spans="1:14" x14ac:dyDescent="0.3">
      <c r="A8" t="s">
        <v>13</v>
      </c>
      <c r="B8" t="s">
        <v>33</v>
      </c>
      <c r="D8">
        <v>48</v>
      </c>
      <c r="E8">
        <v>18</v>
      </c>
      <c r="F8">
        <v>4</v>
      </c>
      <c r="G8">
        <v>0.3</v>
      </c>
      <c r="H8">
        <v>20</v>
      </c>
    </row>
    <row r="9" spans="1:14" x14ac:dyDescent="0.3">
      <c r="A9" t="s">
        <v>13</v>
      </c>
      <c r="B9" t="s">
        <v>34</v>
      </c>
      <c r="D9">
        <v>44</v>
      </c>
      <c r="E9">
        <v>20</v>
      </c>
      <c r="F9">
        <v>2</v>
      </c>
      <c r="G9">
        <v>1</v>
      </c>
      <c r="H9">
        <v>15</v>
      </c>
    </row>
    <row r="10" spans="1:14" x14ac:dyDescent="0.3">
      <c r="A10" t="s">
        <v>13</v>
      </c>
      <c r="B10" t="s">
        <v>35</v>
      </c>
      <c r="D10">
        <v>59</v>
      </c>
      <c r="E10">
        <v>36</v>
      </c>
      <c r="F10">
        <v>2</v>
      </c>
      <c r="G10">
        <v>1</v>
      </c>
      <c r="H10">
        <v>17</v>
      </c>
    </row>
    <row r="11" spans="1:14" x14ac:dyDescent="0.3">
      <c r="A11" t="s">
        <v>14</v>
      </c>
      <c r="B11" t="s">
        <v>36</v>
      </c>
      <c r="D11">
        <v>64</v>
      </c>
      <c r="E11">
        <v>38</v>
      </c>
      <c r="F11">
        <v>3</v>
      </c>
      <c r="G11">
        <v>1</v>
      </c>
      <c r="H11">
        <v>20</v>
      </c>
    </row>
    <row r="12" spans="1:14" x14ac:dyDescent="0.3">
      <c r="A12" t="s">
        <v>14</v>
      </c>
      <c r="B12" t="s">
        <v>37</v>
      </c>
      <c r="D12">
        <v>60</v>
      </c>
      <c r="E12">
        <v>30</v>
      </c>
      <c r="F12">
        <v>4</v>
      </c>
      <c r="G12">
        <v>0.5</v>
      </c>
      <c r="H12">
        <v>15</v>
      </c>
    </row>
    <row r="13" spans="1:14" x14ac:dyDescent="0.3">
      <c r="A13" t="s">
        <v>15</v>
      </c>
      <c r="B13" t="s">
        <v>38</v>
      </c>
      <c r="D13">
        <v>61</v>
      </c>
      <c r="E13">
        <v>35</v>
      </c>
      <c r="F13">
        <v>3</v>
      </c>
      <c r="G13">
        <v>1</v>
      </c>
      <c r="H13">
        <v>20</v>
      </c>
    </row>
    <row r="14" spans="1:14" x14ac:dyDescent="0.3">
      <c r="A14" t="s">
        <v>13</v>
      </c>
      <c r="B14" t="s">
        <v>39</v>
      </c>
      <c r="D14">
        <v>57</v>
      </c>
      <c r="E14">
        <v>31</v>
      </c>
      <c r="F14">
        <v>2</v>
      </c>
      <c r="G14">
        <v>1</v>
      </c>
      <c r="H14">
        <v>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Resenje</vt:lpstr>
      <vt:lpstr>Postavka</vt:lpstr>
      <vt:lpstr>Podaci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Ljubica Kovacevic</dc:creator>
  <cp:lastModifiedBy>Ljubica Kovacevic</cp:lastModifiedBy>
  <dcterms:created xsi:type="dcterms:W3CDTF">2019-11-04T21:49:30Z</dcterms:created>
  <dcterms:modified xsi:type="dcterms:W3CDTF">2019-11-05T15:53:09Z</dcterms:modified>
</cp:coreProperties>
</file>