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ivojevic\Desktop\Ana 2018a\INDUSTRY4.0\I4.0 BLOK3\"/>
    </mc:Choice>
  </mc:AlternateContent>
  <xr:revisionPtr revIDLastSave="0" documentId="13_ncr:1_{81362EB6-C876-4567-A900-34263427188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PodaciA">Sheet1!$C$2:$C$21</definedName>
    <definedName name="PodaciB">Sheet1!$D$2:$D$21</definedName>
    <definedName name="TemeObavezne">Sheet1!#REF!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D25" i="1" s="1"/>
  <c r="F24" i="1"/>
  <c r="F21" i="1"/>
  <c r="F18" i="1"/>
  <c r="F17" i="1"/>
  <c r="F14" i="1"/>
  <c r="F13" i="1"/>
  <c r="F12" i="1"/>
  <c r="F11" i="1"/>
  <c r="F9" i="1"/>
  <c r="F8" i="1"/>
  <c r="F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  <c r="H14" i="1" s="1"/>
  <c r="F10" i="1" l="1"/>
  <c r="H21" i="1"/>
  <c r="H7" i="1"/>
  <c r="H9" i="1"/>
  <c r="H11" i="1"/>
  <c r="H17" i="1"/>
  <c r="H8" i="1"/>
  <c r="H24" i="1"/>
  <c r="H13" i="1"/>
  <c r="H12" i="1"/>
  <c r="H10" i="1" l="1"/>
</calcChain>
</file>

<file path=xl/sharedStrings.xml><?xml version="1.0" encoding="utf-8"?>
<sst xmlns="http://schemas.openxmlformats.org/spreadsheetml/2006/main" count="101" uniqueCount="92">
  <si>
    <t>Marko</t>
  </si>
  <si>
    <t>Janko</t>
  </si>
  <si>
    <t>Ana</t>
  </si>
  <si>
    <t>Petar</t>
  </si>
  <si>
    <t>Mirko</t>
  </si>
  <si>
    <t>Svetlana</t>
  </si>
  <si>
    <t>Marija</t>
  </si>
  <si>
    <t>Kojo</t>
  </si>
  <si>
    <t>Milica</t>
  </si>
  <si>
    <t>Mitar</t>
  </si>
  <si>
    <t>Rade</t>
  </si>
  <si>
    <t>Zora</t>
  </si>
  <si>
    <t>Jelena</t>
  </si>
  <si>
    <t>Ivana</t>
  </si>
  <si>
    <t>Anka</t>
  </si>
  <si>
    <t>Marica</t>
  </si>
  <si>
    <t>Kristina</t>
  </si>
  <si>
    <t>Olga</t>
  </si>
  <si>
    <t>Mina</t>
  </si>
  <si>
    <t>Ranko</t>
  </si>
  <si>
    <t>rbr</t>
  </si>
  <si>
    <t>Validacija</t>
  </si>
  <si>
    <t>Conditional formatting</t>
  </si>
  <si>
    <t>Line</t>
  </si>
  <si>
    <t>Pie Chart</t>
  </si>
  <si>
    <t>Scatter</t>
  </si>
  <si>
    <t>Bar</t>
  </si>
  <si>
    <t>Radar</t>
  </si>
  <si>
    <t>Bin</t>
  </si>
  <si>
    <t>More</t>
  </si>
  <si>
    <t>Frequency</t>
  </si>
  <si>
    <t>TimA</t>
  </si>
  <si>
    <t>TimB</t>
  </si>
  <si>
    <t>0</t>
  </si>
  <si>
    <t>Rajko</t>
  </si>
  <si>
    <t>StudentiB</t>
  </si>
  <si>
    <t>StudentiA</t>
  </si>
  <si>
    <t>Mere</t>
  </si>
  <si>
    <t xml:space="preserve">Centralne </t>
  </si>
  <si>
    <t>Tendencije</t>
  </si>
  <si>
    <t>prosek</t>
  </si>
  <si>
    <t>raspon</t>
  </si>
  <si>
    <t>medijan</t>
  </si>
  <si>
    <t>modus</t>
  </si>
  <si>
    <t>Mere Disperzije</t>
  </si>
  <si>
    <t>Mere asimetrije</t>
  </si>
  <si>
    <t>Mere Spljostenosti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</si>
  <si>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</si>
  <si>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</si>
  <si>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</si>
  <si>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</si>
  <si>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</si>
  <si>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</si>
  <si>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</si>
  <si>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</si>
  <si>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</si>
  <si>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</si>
  <si>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</si>
  <si>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</si>
  <si>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</si>
  <si>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Level(95.0%)</t>
  </si>
  <si>
    <t>Jakov</t>
  </si>
  <si>
    <t>Milan</t>
  </si>
  <si>
    <t>Anica</t>
  </si>
  <si>
    <t>Ziko</t>
  </si>
  <si>
    <t>Radoje</t>
  </si>
  <si>
    <t>Miloje</t>
  </si>
  <si>
    <t>Ivica</t>
  </si>
  <si>
    <t>Milovan</t>
  </si>
  <si>
    <t>Radica</t>
  </si>
  <si>
    <t>Koja</t>
  </si>
  <si>
    <t>Ilinka</t>
  </si>
  <si>
    <t>Kaja</t>
  </si>
  <si>
    <t>Maja</t>
  </si>
  <si>
    <t>Dina</t>
  </si>
  <si>
    <t>Kosta</t>
  </si>
  <si>
    <t>Industry 4.0</t>
  </si>
  <si>
    <t>Uvod u nauku o podacima</t>
  </si>
  <si>
    <t>Kragujevac 2019-2020</t>
  </si>
  <si>
    <t>Dijagrami:</t>
  </si>
  <si>
    <t>Box Plot</t>
  </si>
  <si>
    <t>Minimum:</t>
  </si>
  <si>
    <t>Imenovanje zona i celija</t>
  </si>
  <si>
    <t>MATCH, FIND, INDEX, INDIRECT …</t>
  </si>
  <si>
    <t>Q1</t>
  </si>
  <si>
    <t>Q3</t>
  </si>
  <si>
    <t>StDev</t>
  </si>
  <si>
    <t>Funkcije:</t>
  </si>
  <si>
    <t xml:space="preserve"> IF, VLOOKUP, SUM, AVERAGE, </t>
  </si>
  <si>
    <t>dr Milovan Milivojevic</t>
  </si>
  <si>
    <t xml:space="preserve">Srdjan Obradovic dipl. Ing. Inf. </t>
  </si>
  <si>
    <t>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</si>
</sst>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8"/>
      <color rgb="FFC00000"/>
      <name val="Arial"/>
      <family val="2"/>
    </font>
    <font>
      <b/>
      <sz val="8"/>
      <color rgb="FF0070C0"/>
      <name val="Arial"/>
      <family val="2"/>
    </font>
    <font>
      <sz val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4" borderId="0" xfId="0" applyFont="1" applyFill="1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4" fillId="5" borderId="1" xfId="0" applyFont="1" applyFill="1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5" borderId="0" xfId="0" applyFill="1"/>
    <xf numFmtId="0" fontId="5" fillId="0" borderId="0" xfId="0" applyFont="1"/>
    <xf numFmtId="0" fontId="4" fillId="5" borderId="0" xfId="0" applyFont="1" applyFill="1"/>
    <xf numFmtId="0" fontId="6" fillId="6" borderId="0" xfId="0" applyFont="1" applyFill="1"/>
    <xf numFmtId="0" fontId="2" fillId="0" borderId="3" xfId="0" applyFont="1" applyFill="1" applyBorder="1" applyAlignment="1">
      <alignment horizontal="centerContinuous"/>
    </xf>
    <xf numFmtId="0" fontId="7" fillId="7" borderId="4" xfId="0" applyFont="1" applyFill="1" applyBorder="1"/>
    <xf numFmtId="0" fontId="8" fillId="7" borderId="4" xfId="0" applyFont="1" applyFill="1" applyBorder="1"/>
    <xf numFmtId="0" fontId="9" fillId="7" borderId="4" xfId="0" applyFont="1" applyFill="1" applyBorder="1"/>
    <xf numFmtId="0" fontId="1" fillId="0" borderId="0" xfId="0" applyFont="1"/>
    <xf numFmtId="0" fontId="10" fillId="8" borderId="0" xfId="0" applyFont="1" applyFill="1"/>
    <xf numFmtId="0" fontId="1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2" fillId="9" borderId="4" xfId="0" applyFont="1" applyFill="1" applyBorder="1"/>
    <xf numFmtId="0" fontId="13" fillId="9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Histogram TimA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Sheet1!$I$14:$I$21</c:f>
              <c:strCache>
                <c:ptCount val="8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More</c:v>
                </c:pt>
              </c:strCache>
            </c:strRef>
          </c:cat>
          <c:val>
            <c:numRef>
              <c:f>Sheet1!$J$14:$J$21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4-4347-A0DC-1610B5FEA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631723248"/>
        <c:axId val="631736560"/>
      </c:barChart>
      <c:catAx>
        <c:axId val="63172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Bodovi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1736560"/>
        <c:crosses val="autoZero"/>
        <c:auto val="1"/>
        <c:lblAlgn val="ctr"/>
        <c:lblOffset val="100"/>
        <c:noMultiLvlLbl val="0"/>
      </c:catAx>
      <c:valAx>
        <c:axId val="63173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172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Histogram TimB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Sheet1!$I$25:$I$31</c:f>
              <c:strCach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More</c:v>
                </c:pt>
              </c:strCache>
            </c:strRef>
          </c:cat>
          <c:val>
            <c:numRef>
              <c:f>Sheet1!$J$25:$J$31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1-4669-98EC-ADB293491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667358944"/>
        <c:axId val="667361440"/>
      </c:barChart>
      <c:catAx>
        <c:axId val="6673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Bodovi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61440"/>
        <c:crosses val="autoZero"/>
        <c:auto val="1"/>
        <c:lblAlgn val="ctr"/>
        <c:lblOffset val="100"/>
        <c:noMultiLvlLbl val="0"/>
      </c:catAx>
      <c:valAx>
        <c:axId val="667361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5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10</xdr:row>
      <xdr:rowOff>9525</xdr:rowOff>
    </xdr:from>
    <xdr:to>
      <xdr:col>15</xdr:col>
      <xdr:colOff>133350</xdr:colOff>
      <xdr:row>20</xdr:row>
      <xdr:rowOff>171449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21</xdr:row>
      <xdr:rowOff>28575</xdr:rowOff>
    </xdr:from>
    <xdr:to>
      <xdr:col>15</xdr:col>
      <xdr:colOff>161925</xdr:colOff>
      <xdr:row>30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352425</xdr:colOff>
      <xdr:row>3</xdr:row>
      <xdr:rowOff>28575</xdr:rowOff>
    </xdr:from>
    <xdr:to>
      <xdr:col>13</xdr:col>
      <xdr:colOff>552450</xdr:colOff>
      <xdr:row>7</xdr:row>
      <xdr:rowOff>78581</xdr:rowOff>
    </xdr:to>
    <xdr:pic>
      <xdr:nvPicPr>
        <xdr:cNvPr id="4" name="Picture 45">
          <a:extLst>
            <a:ext uri="{FF2B5EF4-FFF2-40B4-BE49-F238E27FC236}">
              <a16:creationId xmlns:a16="http://schemas.microsoft.com/office/drawing/2014/main" id="{87CB77BE-1B9F-430D-B924-3D61DCB6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09600"/>
          <a:ext cx="809625" cy="81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25</xdr:row>
      <xdr:rowOff>104775</xdr:rowOff>
    </xdr:from>
    <xdr:to>
      <xdr:col>7</xdr:col>
      <xdr:colOff>342900</xdr:colOff>
      <xdr:row>29</xdr:row>
      <xdr:rowOff>154781</xdr:rowOff>
    </xdr:to>
    <xdr:pic>
      <xdr:nvPicPr>
        <xdr:cNvPr id="5" name="Picture 45">
          <a:extLst>
            <a:ext uri="{FF2B5EF4-FFF2-40B4-BE49-F238E27FC236}">
              <a16:creationId xmlns:a16="http://schemas.microsoft.com/office/drawing/2014/main" id="{7A403CF8-9116-4A4F-AD07-596D3C9C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4914900"/>
          <a:ext cx="809625" cy="81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7"/>
  <sheetViews>
    <sheetView tabSelected="1" zoomScaleNormal="100" workbookViewId="0"/>
  </sheetViews>
  <sheetFormatPr defaultRowHeight="15" x14ac:dyDescent="0.25"/>
  <cols>
    <col min="1" max="1" width="14" customWidth="1"/>
    <col min="3" max="3" width="6.42578125" customWidth="1"/>
    <col min="4" max="4" width="6.28515625" customWidth="1"/>
  </cols>
  <sheetData>
    <row r="1" spans="1:14" ht="15.75" thickBot="1" x14ac:dyDescent="0.3">
      <c r="A1" s="23" t="s">
        <v>20</v>
      </c>
      <c r="B1" s="3" t="s">
        <v>36</v>
      </c>
      <c r="C1" s="4" t="s">
        <v>31</v>
      </c>
      <c r="D1" s="21" t="s">
        <v>32</v>
      </c>
      <c r="E1" s="11" t="s">
        <v>35</v>
      </c>
      <c r="I1" s="6" t="s">
        <v>28</v>
      </c>
      <c r="L1" s="16" t="s">
        <v>76</v>
      </c>
      <c r="M1" s="17"/>
      <c r="N1" s="17"/>
    </row>
    <row r="2" spans="1:14" x14ac:dyDescent="0.25">
      <c r="A2" s="22">
        <v>1</v>
      </c>
      <c r="B2" t="s">
        <v>0</v>
      </c>
      <c r="C2" s="2">
        <v>60</v>
      </c>
      <c r="D2" s="20">
        <f>100-C2</f>
        <v>40</v>
      </c>
      <c r="E2" s="12" t="s">
        <v>61</v>
      </c>
      <c r="I2" s="1">
        <v>40</v>
      </c>
      <c r="J2">
        <v>0</v>
      </c>
      <c r="L2" s="17" t="s">
        <v>77</v>
      </c>
      <c r="M2" s="17"/>
      <c r="N2" s="17"/>
    </row>
    <row r="3" spans="1:14" x14ac:dyDescent="0.25">
      <c r="A3" s="22">
        <v>2</v>
      </c>
      <c r="B3" t="s">
        <v>1</v>
      </c>
      <c r="C3" s="2">
        <v>88</v>
      </c>
      <c r="D3" s="20">
        <f t="shared" ref="D3:D21" si="0">100-C3</f>
        <v>12</v>
      </c>
      <c r="E3" s="12" t="s">
        <v>62</v>
      </c>
      <c r="G3" s="19" t="s">
        <v>37</v>
      </c>
      <c r="I3" s="1">
        <v>50</v>
      </c>
      <c r="J3">
        <v>10</v>
      </c>
      <c r="L3" s="17" t="s">
        <v>78</v>
      </c>
      <c r="M3" s="17"/>
      <c r="N3" s="18"/>
    </row>
    <row r="4" spans="1:14" x14ac:dyDescent="0.25">
      <c r="A4" s="22">
        <v>3</v>
      </c>
      <c r="B4" t="s">
        <v>2</v>
      </c>
      <c r="C4" s="2">
        <v>77</v>
      </c>
      <c r="D4" s="20">
        <f t="shared" si="0"/>
        <v>23</v>
      </c>
      <c r="E4" s="12" t="s">
        <v>63</v>
      </c>
      <c r="G4" s="19" t="s">
        <v>38</v>
      </c>
      <c r="I4" s="1">
        <v>60</v>
      </c>
      <c r="J4">
        <v>20</v>
      </c>
    </row>
    <row r="5" spans="1:14" x14ac:dyDescent="0.25">
      <c r="A5" s="22">
        <v>4</v>
      </c>
      <c r="B5" t="s">
        <v>3</v>
      </c>
      <c r="C5" s="2">
        <v>74</v>
      </c>
      <c r="D5" s="20">
        <f t="shared" si="0"/>
        <v>26</v>
      </c>
      <c r="E5" s="12" t="s">
        <v>8</v>
      </c>
      <c r="G5" s="19" t="s">
        <v>39</v>
      </c>
      <c r="I5" s="1">
        <v>70</v>
      </c>
      <c r="J5">
        <v>30</v>
      </c>
    </row>
    <row r="6" spans="1:14" x14ac:dyDescent="0.25">
      <c r="A6" s="22">
        <v>5</v>
      </c>
      <c r="B6" t="s">
        <v>4</v>
      </c>
      <c r="C6" s="2">
        <v>80</v>
      </c>
      <c r="D6" s="20">
        <f t="shared" si="0"/>
        <v>20</v>
      </c>
      <c r="E6" s="12" t="s">
        <v>4</v>
      </c>
      <c r="F6" s="13" t="s">
        <v>31</v>
      </c>
      <c r="G6" s="13"/>
      <c r="H6" s="13" t="s">
        <v>32</v>
      </c>
      <c r="I6" s="1">
        <v>80</v>
      </c>
      <c r="J6">
        <v>40</v>
      </c>
    </row>
    <row r="7" spans="1:14" x14ac:dyDescent="0.25">
      <c r="A7" s="22">
        <v>6</v>
      </c>
      <c r="B7" t="s">
        <v>5</v>
      </c>
      <c r="C7" s="2">
        <v>81</v>
      </c>
      <c r="D7" s="20">
        <f t="shared" si="0"/>
        <v>19</v>
      </c>
      <c r="E7" s="12" t="s">
        <v>64</v>
      </c>
      <c r="F7" s="5">
        <f>AVERAGE(PodaciA)</f>
        <v>76.25</v>
      </c>
      <c r="G7" t="s">
        <v>40</v>
      </c>
      <c r="H7" s="5">
        <f>AVERAGE(PodaciB)</f>
        <v>23.75</v>
      </c>
      <c r="I7" s="1">
        <v>90</v>
      </c>
      <c r="J7">
        <v>50</v>
      </c>
    </row>
    <row r="8" spans="1:14" x14ac:dyDescent="0.25">
      <c r="A8" s="22">
        <v>7</v>
      </c>
      <c r="B8" t="s">
        <v>6</v>
      </c>
      <c r="C8" s="2">
        <v>84</v>
      </c>
      <c r="D8" s="20">
        <f t="shared" si="0"/>
        <v>16</v>
      </c>
      <c r="E8" s="12" t="s">
        <v>65</v>
      </c>
      <c r="F8">
        <f>MAX(PodaciA)</f>
        <v>91</v>
      </c>
      <c r="H8">
        <f>MAX(PodaciB)</f>
        <v>55</v>
      </c>
      <c r="I8" s="1">
        <v>100</v>
      </c>
      <c r="J8">
        <v>60</v>
      </c>
      <c r="L8" s="19" t="s">
        <v>79</v>
      </c>
    </row>
    <row r="9" spans="1:14" x14ac:dyDescent="0.25">
      <c r="A9" s="22">
        <v>8</v>
      </c>
      <c r="B9" t="s">
        <v>7</v>
      </c>
      <c r="C9" s="2">
        <v>65</v>
      </c>
      <c r="D9" s="20">
        <f t="shared" si="0"/>
        <v>35</v>
      </c>
      <c r="E9" s="12" t="s">
        <v>66</v>
      </c>
      <c r="F9">
        <f>MIN(PodaciA)</f>
        <v>45</v>
      </c>
      <c r="H9">
        <f>MIN(PodaciB)</f>
        <v>9</v>
      </c>
      <c r="L9" s="22" t="s">
        <v>23</v>
      </c>
      <c r="M9" s="22" t="s">
        <v>24</v>
      </c>
      <c r="N9" s="22" t="s">
        <v>25</v>
      </c>
    </row>
    <row r="10" spans="1:14" x14ac:dyDescent="0.25">
      <c r="A10" s="22">
        <v>9</v>
      </c>
      <c r="B10" t="s">
        <v>8</v>
      </c>
      <c r="C10" s="2">
        <v>82</v>
      </c>
      <c r="D10" s="20">
        <f t="shared" si="0"/>
        <v>18</v>
      </c>
      <c r="E10" s="12" t="s">
        <v>34</v>
      </c>
      <c r="F10" s="11">
        <f>F8-F9</f>
        <v>46</v>
      </c>
      <c r="G10" t="s">
        <v>41</v>
      </c>
      <c r="H10" s="11">
        <f>H8-H9</f>
        <v>46</v>
      </c>
      <c r="L10" s="22" t="s">
        <v>80</v>
      </c>
      <c r="M10" s="22" t="s">
        <v>26</v>
      </c>
      <c r="N10" s="22" t="s">
        <v>27</v>
      </c>
    </row>
    <row r="11" spans="1:14" x14ac:dyDescent="0.25">
      <c r="A11" s="22">
        <v>10</v>
      </c>
      <c r="B11" t="s">
        <v>9</v>
      </c>
      <c r="C11" s="2">
        <v>74</v>
      </c>
      <c r="D11" s="20">
        <f t="shared" si="0"/>
        <v>26</v>
      </c>
      <c r="E11" s="12" t="s">
        <v>3</v>
      </c>
      <c r="F11" s="14">
        <f>MEDIAN(PodaciA)</f>
        <v>80</v>
      </c>
      <c r="G11" t="s">
        <v>42</v>
      </c>
      <c r="H11" s="14">
        <f>MEDIAN(PodaciB)</f>
        <v>20</v>
      </c>
    </row>
    <row r="12" spans="1:14" ht="15.75" thickBot="1" x14ac:dyDescent="0.3">
      <c r="A12" s="22">
        <v>11</v>
      </c>
      <c r="B12" t="s">
        <v>10</v>
      </c>
      <c r="C12" s="2">
        <v>90</v>
      </c>
      <c r="D12" s="20">
        <f t="shared" si="0"/>
        <v>10</v>
      </c>
      <c r="E12" s="12" t="s">
        <v>67</v>
      </c>
      <c r="F12">
        <f>MODE(PodaciA)</f>
        <v>74</v>
      </c>
      <c r="G12" t="s">
        <v>43</v>
      </c>
      <c r="H12">
        <f>MODE(PodaciB)</f>
        <v>26</v>
      </c>
    </row>
    <row r="13" spans="1:14" x14ac:dyDescent="0.25">
      <c r="A13" s="22">
        <v>12</v>
      </c>
      <c r="B13" t="s">
        <v>11</v>
      </c>
      <c r="C13" s="2">
        <v>81</v>
      </c>
      <c r="D13" s="20">
        <f t="shared" si="0"/>
        <v>19</v>
      </c>
      <c r="E13" s="12" t="s">
        <v>68</v>
      </c>
      <c r="F13">
        <f>QUARTILE(PodaciA,1)</f>
        <v>72.75</v>
      </c>
      <c r="G13" t="s">
        <v>84</v>
      </c>
      <c r="H13">
        <f>QUARTILE(PodaciB,1)</f>
        <v>15.25</v>
      </c>
      <c r="I13" s="10" t="s">
        <v>28</v>
      </c>
      <c r="J13" s="10" t="s">
        <v>30</v>
      </c>
    </row>
    <row r="14" spans="1:14" x14ac:dyDescent="0.25">
      <c r="A14" s="22">
        <v>13</v>
      </c>
      <c r="B14" t="s">
        <v>12</v>
      </c>
      <c r="C14" s="2">
        <v>80</v>
      </c>
      <c r="D14" s="20">
        <f t="shared" si="0"/>
        <v>20</v>
      </c>
      <c r="E14" s="12" t="s">
        <v>69</v>
      </c>
      <c r="F14">
        <f>QUARTILE(PodaciA,3)</f>
        <v>84.75</v>
      </c>
      <c r="G14" t="s">
        <v>85</v>
      </c>
      <c r="H14">
        <f>QUARTILE(PodaciB,3)</f>
        <v>27.25</v>
      </c>
      <c r="I14" s="7">
        <v>40</v>
      </c>
      <c r="J14" s="8">
        <v>0</v>
      </c>
    </row>
    <row r="15" spans="1:14" x14ac:dyDescent="0.25">
      <c r="A15" s="22">
        <v>14</v>
      </c>
      <c r="B15" t="s">
        <v>13</v>
      </c>
      <c r="C15" s="2">
        <v>91</v>
      </c>
      <c r="D15" s="20">
        <f t="shared" si="0"/>
        <v>9</v>
      </c>
      <c r="E15" s="12" t="s">
        <v>70</v>
      </c>
      <c r="I15" s="7">
        <v>50</v>
      </c>
      <c r="J15" s="8">
        <v>1</v>
      </c>
    </row>
    <row r="16" spans="1:14" x14ac:dyDescent="0.25">
      <c r="A16" s="22">
        <v>15</v>
      </c>
      <c r="B16" t="s">
        <v>14</v>
      </c>
      <c r="C16" s="2">
        <v>45</v>
      </c>
      <c r="D16" s="20">
        <f t="shared" si="0"/>
        <v>55</v>
      </c>
      <c r="E16" s="12" t="s">
        <v>71</v>
      </c>
      <c r="G16" s="19" t="s">
        <v>44</v>
      </c>
      <c r="I16" s="7">
        <v>60</v>
      </c>
      <c r="J16" s="8">
        <v>2</v>
      </c>
    </row>
    <row r="17" spans="1:10" x14ac:dyDescent="0.25">
      <c r="A17" s="22">
        <v>16</v>
      </c>
      <c r="B17" t="s">
        <v>15</v>
      </c>
      <c r="C17" s="2">
        <v>55</v>
      </c>
      <c r="D17" s="20">
        <f t="shared" si="0"/>
        <v>45</v>
      </c>
      <c r="E17" s="12" t="s">
        <v>5</v>
      </c>
      <c r="F17">
        <f>STDEV(PodaciA)</f>
        <v>12.25120831849487</v>
      </c>
      <c r="G17" t="s">
        <v>86</v>
      </c>
      <c r="H17">
        <f>STDEV(PodaciB)</f>
        <v>12.25120831849487</v>
      </c>
      <c r="I17" s="7">
        <v>70</v>
      </c>
      <c r="J17" s="8">
        <v>2</v>
      </c>
    </row>
    <row r="18" spans="1:10" x14ac:dyDescent="0.25">
      <c r="A18" s="22">
        <v>17</v>
      </c>
      <c r="B18" t="s">
        <v>16</v>
      </c>
      <c r="C18" s="2">
        <v>88</v>
      </c>
      <c r="D18" s="20">
        <f t="shared" si="0"/>
        <v>12</v>
      </c>
      <c r="E18" s="12" t="s">
        <v>72</v>
      </c>
      <c r="F18">
        <f>VAR(PodaciA)</f>
        <v>150.09210526315789</v>
      </c>
      <c r="I18" s="7">
        <v>80</v>
      </c>
      <c r="J18" s="8">
        <v>6</v>
      </c>
    </row>
    <row r="19" spans="1:10" x14ac:dyDescent="0.25">
      <c r="A19" s="22">
        <v>18</v>
      </c>
      <c r="B19" t="s">
        <v>17</v>
      </c>
      <c r="C19" s="2">
        <v>87</v>
      </c>
      <c r="D19" s="20">
        <f t="shared" si="0"/>
        <v>13</v>
      </c>
      <c r="E19" s="12" t="s">
        <v>73</v>
      </c>
      <c r="I19" s="7">
        <v>90</v>
      </c>
      <c r="J19" s="8">
        <v>8</v>
      </c>
    </row>
    <row r="20" spans="1:10" x14ac:dyDescent="0.25">
      <c r="A20" s="22">
        <v>19</v>
      </c>
      <c r="B20" t="s">
        <v>18</v>
      </c>
      <c r="C20" s="2">
        <v>74</v>
      </c>
      <c r="D20" s="20">
        <f t="shared" si="0"/>
        <v>26</v>
      </c>
      <c r="E20" s="12" t="s">
        <v>74</v>
      </c>
      <c r="G20" s="19" t="s">
        <v>45</v>
      </c>
      <c r="I20" s="7">
        <v>100</v>
      </c>
      <c r="J20" s="8">
        <v>1</v>
      </c>
    </row>
    <row r="21" spans="1:10" ht="15.75" thickBot="1" x14ac:dyDescent="0.3">
      <c r="A21" s="22">
        <v>20</v>
      </c>
      <c r="B21" t="s">
        <v>19</v>
      </c>
      <c r="C21" s="2">
        <v>69</v>
      </c>
      <c r="D21" s="20">
        <f t="shared" si="0"/>
        <v>31</v>
      </c>
      <c r="E21" s="12" t="s">
        <v>75</v>
      </c>
      <c r="F21">
        <f>SKEW(PodaciA)</f>
        <v>-1.1122159982112949</v>
      </c>
      <c r="H21">
        <f>SKEW(PodaciB)</f>
        <v>1.1122159982112949</v>
      </c>
      <c r="I21" s="9" t="s">
        <v>29</v>
      </c>
      <c r="J21" s="9">
        <v>0</v>
      </c>
    </row>
    <row r="22" spans="1:10" ht="15.75" thickBot="1" x14ac:dyDescent="0.3"/>
    <row r="23" spans="1:10" ht="15.75" thickBot="1" x14ac:dyDescent="0.3">
      <c r="A23" s="15"/>
      <c r="B23" s="15"/>
      <c r="G23" s="19" t="s">
        <v>46</v>
      </c>
    </row>
    <row r="24" spans="1:10" x14ac:dyDescent="0.25">
      <c r="A24" s="8" t="s">
        <v>47</v>
      </c>
      <c r="B24" s="8">
        <v>76.25</v>
      </c>
      <c r="F24">
        <f>KURT(PodaciA)</f>
        <v>0.9079653715556848</v>
      </c>
      <c r="H24">
        <f>KURT(PodaciB)</f>
        <v>0.9079653715556848</v>
      </c>
      <c r="I24" s="10" t="s">
        <v>33</v>
      </c>
      <c r="J24" s="10" t="s">
        <v>30</v>
      </c>
    </row>
    <row r="25" spans="1:10" x14ac:dyDescent="0.25">
      <c r="A25" s="8" t="s">
        <v>48</v>
      </c>
      <c r="B25" s="8">
        <v>2.7394534606665419</v>
      </c>
      <c r="D25">
        <f>B28/D36</f>
        <v>2.7394534606665419</v>
      </c>
      <c r="I25" s="7">
        <v>10</v>
      </c>
      <c r="J25" s="8">
        <v>2</v>
      </c>
    </row>
    <row r="26" spans="1:10" x14ac:dyDescent="0.25">
      <c r="A26" s="8" t="s">
        <v>49</v>
      </c>
      <c r="B26" s="8">
        <v>80</v>
      </c>
      <c r="I26" s="7">
        <v>20</v>
      </c>
      <c r="J26" s="8">
        <v>9</v>
      </c>
    </row>
    <row r="27" spans="1:10" x14ac:dyDescent="0.25">
      <c r="A27" s="8" t="s">
        <v>50</v>
      </c>
      <c r="B27" s="8">
        <v>74</v>
      </c>
      <c r="D27" s="19" t="s">
        <v>81</v>
      </c>
      <c r="I27" s="7">
        <v>30</v>
      </c>
      <c r="J27" s="8">
        <v>4</v>
      </c>
    </row>
    <row r="28" spans="1:10" x14ac:dyDescent="0.25">
      <c r="A28" s="8" t="s">
        <v>51</v>
      </c>
      <c r="B28" s="8">
        <v>12.25120831849487</v>
      </c>
      <c r="D28" t="s">
        <v>82</v>
      </c>
      <c r="I28" s="7">
        <v>40</v>
      </c>
      <c r="J28" s="8">
        <v>3</v>
      </c>
    </row>
    <row r="29" spans="1:10" x14ac:dyDescent="0.25">
      <c r="A29" s="8" t="s">
        <v>52</v>
      </c>
      <c r="B29" s="8">
        <v>150.09210526315789</v>
      </c>
      <c r="D29" t="s">
        <v>21</v>
      </c>
      <c r="I29" s="7">
        <v>50</v>
      </c>
      <c r="J29" s="8">
        <v>1</v>
      </c>
    </row>
    <row r="30" spans="1:10" x14ac:dyDescent="0.25">
      <c r="A30" s="8" t="s">
        <v>53</v>
      </c>
      <c r="B30" s="8">
        <v>0.9079653715556848</v>
      </c>
      <c r="D30" t="s">
        <v>22</v>
      </c>
      <c r="I30" s="7">
        <v>60</v>
      </c>
      <c r="J30" s="8">
        <v>1</v>
      </c>
    </row>
    <row r="31" spans="1:10" ht="15.75" thickBot="1" x14ac:dyDescent="0.3">
      <c r="A31" s="8" t="s">
        <v>54</v>
      </c>
      <c r="B31" s="8">
        <v>-1.1122159982112949</v>
      </c>
      <c r="I31" s="9" t="s">
        <v>29</v>
      </c>
      <c r="J31" s="9">
        <v>0</v>
      </c>
    </row>
    <row r="32" spans="1:10" x14ac:dyDescent="0.25">
      <c r="A32" s="8" t="s">
        <v>55</v>
      </c>
      <c r="B32" s="8">
        <v>46</v>
      </c>
      <c r="D32" s="19" t="s">
        <v>87</v>
      </c>
    </row>
    <row r="33" spans="1:14" x14ac:dyDescent="0.25">
      <c r="A33" s="8" t="s">
        <v>56</v>
      </c>
      <c r="B33" s="8">
        <v>45</v>
      </c>
      <c r="D33" t="s">
        <v>88</v>
      </c>
      <c r="K33" s="24" t="s">
        <v>91</v>
      </c>
      <c r="L33" s="24" t="s">
        <v>89</v>
      </c>
      <c r="M33" s="24"/>
      <c r="N33" s="25"/>
    </row>
    <row r="34" spans="1:14" x14ac:dyDescent="0.25">
      <c r="A34" s="8" t="s">
        <v>57</v>
      </c>
      <c r="B34" s="8">
        <v>91</v>
      </c>
      <c r="D34" t="s">
        <v>83</v>
      </c>
      <c r="K34" s="25"/>
      <c r="L34" s="24" t="s">
        <v>90</v>
      </c>
      <c r="M34" s="25"/>
      <c r="N34" s="25"/>
    </row>
    <row r="35" spans="1:14" x14ac:dyDescent="0.25">
      <c r="A35" s="8" t="s">
        <v>58</v>
      </c>
      <c r="B35" s="8">
        <v>1525</v>
      </c>
    </row>
    <row r="36" spans="1:14" x14ac:dyDescent="0.25">
      <c r="A36" s="8" t="s">
        <v>59</v>
      </c>
      <c r="B36" s="8">
        <v>20</v>
      </c>
      <c r="D36">
        <f>SQRT(B36)</f>
        <v>4.4721359549995796</v>
      </c>
    </row>
    <row r="37" spans="1:14" ht="15.75" thickBot="1" x14ac:dyDescent="0.3">
      <c r="A37" s="9" t="s">
        <v>60</v>
      </c>
      <c r="B37" s="9">
        <v>5.7337419891071582</v>
      </c>
    </row>
  </sheetData>
  <sortState ref="I25:I30">
    <sortCondition ref="I25"/>
  </sortState>
  <printOptions horizontalCentered="1" verticalCentered="1" headings="1" gridLines="1"/>
  <pageMargins left="0.45" right="0.45" top="0.5" bottom="0.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PodaciA</vt:lpstr>
      <vt:lpstr>PodaciB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Milivojevic</cp:lastModifiedBy>
  <cp:lastPrinted>2019-12-11T18:36:10Z</cp:lastPrinted>
  <dcterms:created xsi:type="dcterms:W3CDTF">2019-11-07T14:16:51Z</dcterms:created>
  <dcterms:modified xsi:type="dcterms:W3CDTF">2019-12-11T18:37:18Z</dcterms:modified>
</cp:coreProperties>
</file>