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0" windowWidth="24855" windowHeight="12015"/>
  </bookViews>
  <sheets>
    <sheet name="Zadatak" sheetId="1" r:id="rId1"/>
    <sheet name="Sheet2" sheetId="5" r:id="rId2"/>
    <sheet name="Sheet3" sheetId="6" r:id="rId3"/>
    <sheet name="Tabela" sheetId="2" r:id="rId4"/>
    <sheet name="Zarada" sheetId="3" r:id="rId5"/>
    <sheet name="Grafici" sheetId="4" r:id="rId6"/>
  </sheets>
  <calcPr calcId="144525"/>
  <pivotCaches>
    <pivotCache cacheId="1" r:id="rId7"/>
    <pivotCache cacheId="7" r:id="rId8"/>
    <pivotCache cacheId="11" r:id="rId9"/>
  </pivotCaches>
</workbook>
</file>

<file path=xl/calcChain.xml><?xml version="1.0" encoding="utf-8"?>
<calcChain xmlns="http://schemas.openxmlformats.org/spreadsheetml/2006/main">
  <c r="C38" i="2" l="1"/>
  <c r="B38" i="2"/>
  <c r="B31" i="2"/>
  <c r="B35" i="2"/>
  <c r="B27" i="2"/>
  <c r="B28" i="2"/>
  <c r="B29" i="2"/>
  <c r="B30" i="2"/>
  <c r="B32" i="2"/>
  <c r="B33" i="2"/>
  <c r="B34" i="2"/>
  <c r="B36" i="2"/>
  <c r="B37" i="2"/>
  <c r="B26" i="2"/>
  <c r="H22" i="2"/>
  <c r="M22" i="2"/>
  <c r="M17" i="2"/>
  <c r="M20" i="2"/>
  <c r="M2" i="2"/>
  <c r="M11" i="2"/>
  <c r="M12" i="2"/>
  <c r="M19" i="2"/>
  <c r="M15" i="2"/>
  <c r="M7" i="2"/>
  <c r="M3" i="2"/>
  <c r="M5" i="2"/>
  <c r="M16" i="2"/>
  <c r="M21" i="2"/>
  <c r="M8" i="2"/>
  <c r="M10" i="2"/>
  <c r="M18" i="2"/>
  <c r="M9" i="2"/>
  <c r="M6" i="2"/>
  <c r="M14" i="2"/>
  <c r="M13" i="2"/>
  <c r="M4" i="2"/>
  <c r="L17" i="2"/>
  <c r="C36" i="2" s="1"/>
  <c r="L20" i="2"/>
  <c r="L2" i="2"/>
  <c r="L11" i="2"/>
  <c r="L3" i="2"/>
  <c r="L16" i="2"/>
  <c r="C34" i="2" s="1"/>
  <c r="L21" i="2"/>
  <c r="L8" i="2"/>
  <c r="C29" i="2" s="1"/>
  <c r="L14" i="2"/>
  <c r="C32" i="2" s="1"/>
  <c r="L13" i="2"/>
  <c r="L4" i="2"/>
  <c r="K5" i="2"/>
  <c r="L5" i="2" s="1"/>
  <c r="K17" i="2"/>
  <c r="K20" i="2"/>
  <c r="K2" i="2"/>
  <c r="K11" i="2"/>
  <c r="K12" i="2"/>
  <c r="L12" i="2" s="1"/>
  <c r="K19" i="2"/>
  <c r="L19" i="2" s="1"/>
  <c r="C37" i="2" s="1"/>
  <c r="K15" i="2"/>
  <c r="L15" i="2" s="1"/>
  <c r="C33" i="2" s="1"/>
  <c r="K7" i="2"/>
  <c r="L7" i="2" s="1"/>
  <c r="C28" i="2" s="1"/>
  <c r="K3" i="2"/>
  <c r="K16" i="2"/>
  <c r="K21" i="2"/>
  <c r="K8" i="2"/>
  <c r="K10" i="2"/>
  <c r="L10" i="2" s="1"/>
  <c r="C31" i="2" s="1"/>
  <c r="K18" i="2"/>
  <c r="L18" i="2" s="1"/>
  <c r="C35" i="2" s="1"/>
  <c r="K9" i="2"/>
  <c r="L9" i="2" s="1"/>
  <c r="C30" i="2" s="1"/>
  <c r="K6" i="2"/>
  <c r="L6" i="2" s="1"/>
  <c r="K14" i="2"/>
  <c r="K13" i="2"/>
  <c r="K4" i="2"/>
  <c r="J17" i="2"/>
  <c r="J20" i="2"/>
  <c r="J2" i="2"/>
  <c r="J11" i="2"/>
  <c r="J12" i="2"/>
  <c r="J19" i="2"/>
  <c r="J15" i="2"/>
  <c r="J7" i="2"/>
  <c r="J3" i="2"/>
  <c r="J5" i="2"/>
  <c r="J16" i="2"/>
  <c r="J21" i="2"/>
  <c r="J8" i="2"/>
  <c r="J10" i="2"/>
  <c r="J18" i="2"/>
  <c r="J9" i="2"/>
  <c r="J6" i="2"/>
  <c r="J14" i="2"/>
  <c r="J13" i="2"/>
  <c r="J4" i="2"/>
  <c r="C26" i="2" l="1"/>
  <c r="C27" i="2"/>
</calcChain>
</file>

<file path=xl/sharedStrings.xml><?xml version="1.0" encoding="utf-8"?>
<sst xmlns="http://schemas.openxmlformats.org/spreadsheetml/2006/main" count="85" uniqueCount="53">
  <si>
    <t>Grad</t>
  </si>
  <si>
    <t>Ukupno</t>
  </si>
  <si>
    <t>Pobede</t>
  </si>
  <si>
    <t>Porazi</t>
  </si>
  <si>
    <t>Dati golovi</t>
  </si>
  <si>
    <t>Primljeni golovi</t>
  </si>
  <si>
    <t>Chelsea</t>
  </si>
  <si>
    <t>London</t>
  </si>
  <si>
    <t>Manchester City</t>
  </si>
  <si>
    <t>Manchester</t>
  </si>
  <si>
    <t>Arsenal</t>
  </si>
  <si>
    <t>Manchester Utd.</t>
  </si>
  <si>
    <t>Tottenham</t>
  </si>
  <si>
    <t>Liverpool</t>
  </si>
  <si>
    <t>Southampton</t>
  </si>
  <si>
    <t>Swansea</t>
  </si>
  <si>
    <t>Stoke City</t>
  </si>
  <si>
    <t>Stoke-on-Trent</t>
  </si>
  <si>
    <t>Crystal Palace</t>
  </si>
  <si>
    <t>Everton</t>
  </si>
  <si>
    <t>West Ham</t>
  </si>
  <si>
    <t>West Bromwich</t>
  </si>
  <si>
    <t>Leicester</t>
  </si>
  <si>
    <t>Newcastle</t>
  </si>
  <si>
    <t>Newcastle upon Tyne</t>
  </si>
  <si>
    <t>Sunderland</t>
  </si>
  <si>
    <t>Aston Villa</t>
  </si>
  <si>
    <t>Birmingham</t>
  </si>
  <si>
    <t>Hull City</t>
  </si>
  <si>
    <t>Kingston upon Hull</t>
  </si>
  <si>
    <t>Burnley</t>
  </si>
  <si>
    <t>QPR</t>
  </si>
  <si>
    <t>Gol razlika</t>
  </si>
  <si>
    <t>Bodovi</t>
  </si>
  <si>
    <t>Zarada</t>
  </si>
  <si>
    <t>Ishod</t>
  </si>
  <si>
    <t>Pobeda</t>
  </si>
  <si>
    <t>Poraz</t>
  </si>
  <si>
    <t>Nerešene</t>
  </si>
  <si>
    <t>Golovi po meču</t>
  </si>
  <si>
    <t>Nerešeno</t>
  </si>
  <si>
    <t>Novčani iznos po bodu</t>
  </si>
  <si>
    <t>Gradovi</t>
  </si>
  <si>
    <t>Ukupno golova</t>
  </si>
  <si>
    <t>Prosečno golova po meču</t>
  </si>
  <si>
    <t>Br. Klubova</t>
  </si>
  <si>
    <t>Ukupna zarada po gradu</t>
  </si>
  <si>
    <t>Slika 2.</t>
  </si>
  <si>
    <t>Slika 1.</t>
  </si>
  <si>
    <t>(All)</t>
  </si>
  <si>
    <t>Naziv kluba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</si>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</sst>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6" formatCode="[$£-809]#,##0.00;[Red][$£-809]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164" fontId="0" fillId="0" borderId="0" xfId="0" applyNumberFormat="1"/>
    <xf numFmtId="0" fontId="1" fillId="0" borderId="0" xfId="0" applyFont="1"/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6" fontId="0" fillId="2" borderId="1" xfId="0" applyNumberFormat="1" applyFill="1" applyBorder="1"/>
    <xf numFmtId="0" fontId="0" fillId="3" borderId="0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Tabela!$H$1</c:f>
              <c:strCache>
                <c:ptCount val="1"/>
                <c:pt idx="0">
                  <c:v>Dati golovi</c:v>
                </c:pt>
              </c:strCache>
            </c:strRef>
          </c:tx>
          <c:invertIfNegative val="0"/>
          <c:cat>
            <c:strRef>
              <c:f>Tabela!$B$2:$B$21</c:f>
              <c:strCache>
                <c:ptCount val="20"/>
                <c:pt idx="0">
                  <c:v>Chelsea</c:v>
                </c:pt>
                <c:pt idx="1">
                  <c:v>Manchester City</c:v>
                </c:pt>
                <c:pt idx="2">
                  <c:v>Arsenal</c:v>
                </c:pt>
                <c:pt idx="3">
                  <c:v>Manchester Utd.</c:v>
                </c:pt>
                <c:pt idx="4">
                  <c:v>Tottenham</c:v>
                </c:pt>
                <c:pt idx="5">
                  <c:v>Liverpool</c:v>
                </c:pt>
                <c:pt idx="6">
                  <c:v>Southampton</c:v>
                </c:pt>
                <c:pt idx="7">
                  <c:v>Swansea</c:v>
                </c:pt>
                <c:pt idx="8">
                  <c:v>Stoke City</c:v>
                </c:pt>
                <c:pt idx="9">
                  <c:v>Crystal Palace</c:v>
                </c:pt>
                <c:pt idx="10">
                  <c:v>Everton</c:v>
                </c:pt>
                <c:pt idx="11">
                  <c:v>West Ham</c:v>
                </c:pt>
                <c:pt idx="12">
                  <c:v>West Bromwich</c:v>
                </c:pt>
                <c:pt idx="13">
                  <c:v>Leicester</c:v>
                </c:pt>
                <c:pt idx="14">
                  <c:v>Newcastle</c:v>
                </c:pt>
                <c:pt idx="15">
                  <c:v>Aston Villa</c:v>
                </c:pt>
                <c:pt idx="16">
                  <c:v>Sunderland</c:v>
                </c:pt>
                <c:pt idx="17">
                  <c:v>Hull City</c:v>
                </c:pt>
                <c:pt idx="18">
                  <c:v>Burnley</c:v>
                </c:pt>
                <c:pt idx="19">
                  <c:v>QPR</c:v>
                </c:pt>
              </c:strCache>
            </c:strRef>
          </c:cat>
          <c:val>
            <c:numRef>
              <c:f>Tabela!$H$2:$H$21</c:f>
              <c:numCache>
                <c:formatCode>General</c:formatCode>
                <c:ptCount val="20"/>
                <c:pt idx="0">
                  <c:v>73</c:v>
                </c:pt>
                <c:pt idx="1">
                  <c:v>83</c:v>
                </c:pt>
                <c:pt idx="2">
                  <c:v>71</c:v>
                </c:pt>
                <c:pt idx="3">
                  <c:v>62</c:v>
                </c:pt>
                <c:pt idx="4">
                  <c:v>58</c:v>
                </c:pt>
                <c:pt idx="5">
                  <c:v>52</c:v>
                </c:pt>
                <c:pt idx="6">
                  <c:v>54</c:v>
                </c:pt>
                <c:pt idx="7">
                  <c:v>46</c:v>
                </c:pt>
                <c:pt idx="8">
                  <c:v>48</c:v>
                </c:pt>
                <c:pt idx="9">
                  <c:v>47</c:v>
                </c:pt>
                <c:pt idx="10">
                  <c:v>48</c:v>
                </c:pt>
                <c:pt idx="11">
                  <c:v>44</c:v>
                </c:pt>
                <c:pt idx="12">
                  <c:v>38</c:v>
                </c:pt>
                <c:pt idx="13">
                  <c:v>46</c:v>
                </c:pt>
                <c:pt idx="14">
                  <c:v>40</c:v>
                </c:pt>
                <c:pt idx="15">
                  <c:v>31</c:v>
                </c:pt>
                <c:pt idx="16">
                  <c:v>31</c:v>
                </c:pt>
                <c:pt idx="17">
                  <c:v>33</c:v>
                </c:pt>
                <c:pt idx="18">
                  <c:v>28</c:v>
                </c:pt>
                <c:pt idx="19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216832"/>
        <c:axId val="233826560"/>
      </c:barChart>
      <c:catAx>
        <c:axId val="228216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33826560"/>
        <c:crosses val="autoZero"/>
        <c:auto val="1"/>
        <c:lblAlgn val="ctr"/>
        <c:lblOffset val="100"/>
        <c:noMultiLvlLbl val="0"/>
      </c:catAx>
      <c:valAx>
        <c:axId val="2338265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216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Top 5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Tabela!$E$1</c:f>
              <c:strCache>
                <c:ptCount val="1"/>
                <c:pt idx="0">
                  <c:v>Pobede</c:v>
                </c:pt>
              </c:strCache>
            </c:strRef>
          </c:tx>
          <c:invertIfNegative val="0"/>
          <c:cat>
            <c:strRef>
              <c:f>Tabela!$B$2:$B$6</c:f>
              <c:strCache>
                <c:ptCount val="5"/>
                <c:pt idx="0">
                  <c:v>Chelsea</c:v>
                </c:pt>
                <c:pt idx="1">
                  <c:v>Manchester City</c:v>
                </c:pt>
                <c:pt idx="2">
                  <c:v>Arsenal</c:v>
                </c:pt>
                <c:pt idx="3">
                  <c:v>Manchester Utd.</c:v>
                </c:pt>
                <c:pt idx="4">
                  <c:v>Tottenham</c:v>
                </c:pt>
              </c:strCache>
            </c:strRef>
          </c:cat>
          <c:val>
            <c:numRef>
              <c:f>Tabela!$E$2:$E$6</c:f>
              <c:numCache>
                <c:formatCode>General</c:formatCode>
                <c:ptCount val="5"/>
                <c:pt idx="0">
                  <c:v>26</c:v>
                </c:pt>
                <c:pt idx="1">
                  <c:v>24</c:v>
                </c:pt>
                <c:pt idx="2">
                  <c:v>22</c:v>
                </c:pt>
                <c:pt idx="3">
                  <c:v>20</c:v>
                </c:pt>
                <c:pt idx="4">
                  <c:v>19</c:v>
                </c:pt>
              </c:numCache>
            </c:numRef>
          </c:val>
        </c:ser>
        <c:ser>
          <c:idx val="1"/>
          <c:order val="1"/>
          <c:tx>
            <c:strRef>
              <c:f>Tabela!$F$1</c:f>
              <c:strCache>
                <c:ptCount val="1"/>
                <c:pt idx="0">
                  <c:v>Nerešene</c:v>
                </c:pt>
              </c:strCache>
            </c:strRef>
          </c:tx>
          <c:invertIfNegative val="0"/>
          <c:cat>
            <c:strRef>
              <c:f>Tabela!$B$2:$B$6</c:f>
              <c:strCache>
                <c:ptCount val="5"/>
                <c:pt idx="0">
                  <c:v>Chelsea</c:v>
                </c:pt>
                <c:pt idx="1">
                  <c:v>Manchester City</c:v>
                </c:pt>
                <c:pt idx="2">
                  <c:v>Arsenal</c:v>
                </c:pt>
                <c:pt idx="3">
                  <c:v>Manchester Utd.</c:v>
                </c:pt>
                <c:pt idx="4">
                  <c:v>Tottenham</c:v>
                </c:pt>
              </c:strCache>
            </c:strRef>
          </c:cat>
          <c:val>
            <c:numRef>
              <c:f>Tabela!$F$2:$F$6</c:f>
              <c:numCache>
                <c:formatCode>General</c:formatCode>
                <c:ptCount val="5"/>
                <c:pt idx="0">
                  <c:v>9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7</c:v>
                </c:pt>
              </c:numCache>
            </c:numRef>
          </c:val>
        </c:ser>
        <c:ser>
          <c:idx val="2"/>
          <c:order val="2"/>
          <c:tx>
            <c:strRef>
              <c:f>Tabela!$G$1</c:f>
              <c:strCache>
                <c:ptCount val="1"/>
                <c:pt idx="0">
                  <c:v>Porazi</c:v>
                </c:pt>
              </c:strCache>
            </c:strRef>
          </c:tx>
          <c:invertIfNegative val="0"/>
          <c:cat>
            <c:strRef>
              <c:f>Tabela!$B$2:$B$6</c:f>
              <c:strCache>
                <c:ptCount val="5"/>
                <c:pt idx="0">
                  <c:v>Chelsea</c:v>
                </c:pt>
                <c:pt idx="1">
                  <c:v>Manchester City</c:v>
                </c:pt>
                <c:pt idx="2">
                  <c:v>Arsenal</c:v>
                </c:pt>
                <c:pt idx="3">
                  <c:v>Manchester Utd.</c:v>
                </c:pt>
                <c:pt idx="4">
                  <c:v>Tottenham</c:v>
                </c:pt>
              </c:strCache>
            </c:strRef>
          </c:cat>
          <c:val>
            <c:numRef>
              <c:f>Tabela!$G$2:$G$6</c:f>
              <c:numCache>
                <c:formatCode>General</c:formatCode>
                <c:ptCount val="5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2344576"/>
        <c:axId val="245779840"/>
      </c:barChart>
      <c:catAx>
        <c:axId val="232344576"/>
        <c:scaling>
          <c:orientation val="minMax"/>
        </c:scaling>
        <c:delete val="0"/>
        <c:axPos val="l"/>
        <c:majorTickMark val="none"/>
        <c:minorTickMark val="none"/>
        <c:tickLblPos val="nextTo"/>
        <c:crossAx val="245779840"/>
        <c:crosses val="autoZero"/>
        <c:auto val="1"/>
        <c:lblAlgn val="ctr"/>
        <c:lblOffset val="100"/>
        <c:noMultiLvlLbl val="0"/>
      </c:catAx>
      <c:valAx>
        <c:axId val="2457798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323445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28575</xdr:rowOff>
    </xdr:from>
    <xdr:to>
      <xdr:col>12</xdr:col>
      <xdr:colOff>123825</xdr:colOff>
      <xdr:row>24</xdr:row>
      <xdr:rowOff>85725</xdr:rowOff>
    </xdr:to>
    <xdr:sp macro="" textlink="">
      <xdr:nvSpPr>
        <xdr:cNvPr id="2" name="TextBox 1"/>
        <xdr:cNvSpPr txBox="1"/>
      </xdr:nvSpPr>
      <xdr:spPr>
        <a:xfrm>
          <a:off x="742950" y="219075"/>
          <a:ext cx="6696075" cy="4438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Na radnom listu "Tabela"</a:t>
          </a:r>
          <a:r>
            <a:rPr lang="en-US" sz="1100" baseline="0"/>
            <a:t> je data tabela engleske fudbalske lige (polja A1:I21). U koloni B se nalaze imena timova, u koloni C nazivi gradova iz kojih su timovi, u koloni D je broj odigranih utakmica tokom lige, u koloni E broj pobeda, u koloni F broj nere</a:t>
          </a:r>
          <a:r>
            <a:rPr lang="sr-Latn-RS" sz="1100" baseline="0"/>
            <a:t>šenih utakmica, u koloni G broj poraza, u koloni H broj postignutih golova i u koloni I broj primljenih golova.</a:t>
          </a:r>
        </a:p>
        <a:p>
          <a:r>
            <a:rPr lang="sr-Latn-RS" sz="1100" baseline="0"/>
            <a:t>1. Popuniti kolonu "Gol razlika" (J2:J21). Gol razlika se računa kao razlika postignutih i primljenih golova.</a:t>
          </a:r>
        </a:p>
        <a:p>
          <a:r>
            <a:rPr lang="sr-Latn-RS" sz="1100" baseline="0"/>
            <a:t>2. Ako je vrednostu u koloni "Gol razlika" pozitivna, formatirati to polje tako da ima zelenu pozadinu i crnu boju slova. Ako je vrednost negativna, polje treba da ima crvenu pozadinu i belu boju slova.</a:t>
          </a:r>
        </a:p>
        <a:p>
          <a:r>
            <a:rPr lang="sr-Latn-RS" sz="1100" baseline="0"/>
            <a:t>3. Izračunati koliko bodova je osvojil a svaka ekipa (kolona "Bodovi", K2:K21).  Bodovi se računaju na osnovu tabele sa desne strane (O2:P5), gde je navedeno koliko bodova nosi koji ishod utakmice.</a:t>
          </a:r>
        </a:p>
        <a:p>
          <a:r>
            <a:rPr lang="sr-Latn-RS" sz="1100" baseline="0"/>
            <a:t>4. Na radnom listu "Zarada" se u polju G6 nalazi novčani iznos u funtama koji svaka ekipa dobije za svaki osvojen bod.  Popuniti kolonu "Zarada" (L2:L21) na osnovu broja osvojenih bodova za svaki tim. Kolona "Zarada" mora biti valuta sa oznakom engleske funte.</a:t>
          </a:r>
        </a:p>
        <a:p>
          <a:r>
            <a:rPr lang="sr-Latn-RS" sz="1100" baseline="0"/>
            <a:t>5. Izračunati koliko se golova postiže u proseku na utakmicama svakog tima (kolona "Golovi po meču", M2:M21). Računati i postignute i primljene golove.</a:t>
          </a:r>
        </a:p>
        <a:p>
          <a:r>
            <a:rPr lang="sr-Latn-RS" sz="1100" baseline="0"/>
            <a:t>6. Izračunati koliko je ukupno dato golova tokom trajanja lige (polje H22).</a:t>
          </a:r>
        </a:p>
        <a:p>
          <a:r>
            <a:rPr lang="sr-Latn-RS" sz="1100" baseline="0"/>
            <a:t>7. Izračunati koliko se golova postizalo prosečno po meču tokom trajanja lige (polje M22).</a:t>
          </a:r>
        </a:p>
        <a:p>
          <a:r>
            <a:rPr lang="sr-Latn-RS" sz="1100" baseline="0"/>
            <a:t>8. Ispod tabele lige je data tabela gradova (polja A25:C38). U kolonu "Broj klubova" (B26:B38) upisati koliko ima klubova iz kog grada u ligi. U kolonu "Ukupna zarada po gradu"  (polja C26:C38) upisati koliko su klubovi iz određenih gradova ukupno zaradili.</a:t>
          </a:r>
        </a:p>
        <a:p>
          <a:r>
            <a:rPr lang="sr-Latn-RS" sz="1100" baseline="0"/>
            <a:t>9. Napraviti novi radni list "Grafici". Na njemu napraviti grafik koji prikazuje broj pobeda, nerešenih utakmica i poraza za prvih pet timova na tabeli (slika 1). Napraviti još jedan grafik koji prikazuje broj datih golova za svaki tim (slika 2).</a:t>
          </a:r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sr-Latn-RS" sz="1100" baseline="0"/>
        </a:p>
        <a:p>
          <a:endParaRPr lang="en-US" sz="1100"/>
        </a:p>
      </xdr:txBody>
    </xdr:sp>
    <xdr:clientData/>
  </xdr:twoCellAnchor>
  <xdr:twoCellAnchor editAs="oneCell">
    <xdr:from>
      <xdr:col>13</xdr:col>
      <xdr:colOff>28575</xdr:colOff>
      <xdr:row>1</xdr:row>
      <xdr:rowOff>0</xdr:rowOff>
    </xdr:from>
    <xdr:to>
      <xdr:col>20</xdr:col>
      <xdr:colOff>352425</xdr:colOff>
      <xdr:row>18</xdr:row>
      <xdr:rowOff>0</xdr:rowOff>
    </xdr:to>
    <xdr:pic>
      <xdr:nvPicPr>
        <xdr:cNvPr id="5" name="Picture 4" descr="slika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53375" y="190500"/>
          <a:ext cx="4591050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57151</xdr:colOff>
      <xdr:row>25</xdr:row>
      <xdr:rowOff>171451</xdr:rowOff>
    </xdr:from>
    <xdr:to>
      <xdr:col>14</xdr:col>
      <xdr:colOff>400051</xdr:colOff>
      <xdr:row>41</xdr:row>
      <xdr:rowOff>113217</xdr:rowOff>
    </xdr:to>
    <xdr:pic>
      <xdr:nvPicPr>
        <xdr:cNvPr id="6" name="Picture 5" descr="slika2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1" y="4933951"/>
          <a:ext cx="8267700" cy="2989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152400</xdr:rowOff>
    </xdr:from>
    <xdr:to>
      <xdr:col>15</xdr:col>
      <xdr:colOff>28575</xdr:colOff>
      <xdr:row>26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200025</xdr:colOff>
      <xdr:row>2</xdr:row>
      <xdr:rowOff>104775</xdr:rowOff>
    </xdr:from>
    <xdr:to>
      <xdr:col>23</xdr:col>
      <xdr:colOff>504825</xdr:colOff>
      <xdr:row>16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anka" refreshedDate="44280.463024421297" createdVersion="4" refreshedVersion="4" minRefreshableVersion="3" recordCount="19">
  <cacheSource type="worksheet">
    <worksheetSource ref="B2:M21" sheet="Tabela"/>
  </cacheSource>
  <cacheFields count="12">
    <cacheField name="Chelsea" numFmtId="0">
      <sharedItems/>
    </cacheField>
    <cacheField name="London" numFmtId="0">
      <sharedItems/>
    </cacheField>
    <cacheField name="38" numFmtId="0">
      <sharedItems containsSemiMixedTypes="0" containsString="0" containsNumber="1" containsInteger="1" minValue="38" maxValue="38"/>
    </cacheField>
    <cacheField name="26" numFmtId="0">
      <sharedItems containsSemiMixedTypes="0" containsString="0" containsNumber="1" containsInteger="1" minValue="7" maxValue="24"/>
    </cacheField>
    <cacheField name="9" numFmtId="0">
      <sharedItems containsSemiMixedTypes="0" containsString="0" containsNumber="1" containsInteger="1" minValue="6" maxValue="17"/>
    </cacheField>
    <cacheField name="3" numFmtId="0">
      <sharedItems containsSemiMixedTypes="0" containsString="0" containsNumber="1" containsInteger="1" minValue="7" maxValue="24"/>
    </cacheField>
    <cacheField name="73" numFmtId="0">
      <sharedItems containsSemiMixedTypes="0" containsString="0" containsNumber="1" containsInteger="1" minValue="28" maxValue="83"/>
    </cacheField>
    <cacheField name="32" numFmtId="0">
      <sharedItems containsSemiMixedTypes="0" containsString="0" containsNumber="1" containsInteger="1" minValue="33" maxValue="73"/>
    </cacheField>
    <cacheField name="41" numFmtId="0">
      <sharedItems containsSemiMixedTypes="0" containsString="0" containsNumber="1" containsInteger="1" minValue="-31" maxValue="45"/>
    </cacheField>
    <cacheField name="87" numFmtId="0">
      <sharedItems containsSemiMixedTypes="0" containsString="0" containsNumber="1" containsInteger="1" minValue="30" maxValue="79"/>
    </cacheField>
    <cacheField name="£652,500.00" numFmtId="166">
      <sharedItems containsSemiMixedTypes="0" containsString="0" containsNumber="1" containsInteger="1" minValue="225000" maxValue="592500"/>
    </cacheField>
    <cacheField name="2.763157895" numFmtId="0">
      <sharedItems containsSemiMixedTypes="0" containsString="0" containsNumber="1" minValue="2.1315789473684212" maxValue="3.18421052631578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Branka" refreshedDate="44280.463939814814" createdVersion="4" refreshedVersion="4" minRefreshableVersion="3" recordCount="20">
  <cacheSource type="worksheet">
    <worksheetSource ref="C1:M21" sheet="Tabela"/>
  </cacheSource>
  <cacheFields count="11">
    <cacheField name="Grad" numFmtId="0">
      <sharedItems count="13">
        <s v="London"/>
        <s v="Manchester"/>
        <s v="Liverpool"/>
        <s v="Southampton"/>
        <s v="Swansea"/>
        <s v="Stoke-on-Trent"/>
        <s v="West Bromwich"/>
        <s v="Leicester"/>
        <s v="Newcastle upon Tyne"/>
        <s v="Birmingham"/>
        <s v="Sunderland"/>
        <s v="Kingston upon Hull"/>
        <s v="Burnley"/>
      </sharedItems>
    </cacheField>
    <cacheField name="Ukupno" numFmtId="0">
      <sharedItems containsSemiMixedTypes="0" containsString="0" containsNumber="1" containsInteger="1" minValue="38" maxValue="38"/>
    </cacheField>
    <cacheField name="Pobede" numFmtId="0">
      <sharedItems containsSemiMixedTypes="0" containsString="0" containsNumber="1" containsInteger="1" minValue="7" maxValue="26"/>
    </cacheField>
    <cacheField name="Nerešene" numFmtId="0">
      <sharedItems containsSemiMixedTypes="0" containsString="0" containsNumber="1" containsInteger="1" minValue="6" maxValue="17"/>
    </cacheField>
    <cacheField name="Porazi" numFmtId="0">
      <sharedItems containsSemiMixedTypes="0" containsString="0" containsNumber="1" containsInteger="1" minValue="3" maxValue="24"/>
    </cacheField>
    <cacheField name="Dati golovi" numFmtId="0">
      <sharedItems containsSemiMixedTypes="0" containsString="0" containsNumber="1" containsInteger="1" minValue="28" maxValue="83"/>
    </cacheField>
    <cacheField name="Primljeni golovi" numFmtId="0">
      <sharedItems containsSemiMixedTypes="0" containsString="0" containsNumber="1" containsInteger="1" minValue="32" maxValue="73"/>
    </cacheField>
    <cacheField name="Gol razlika" numFmtId="0">
      <sharedItems containsSemiMixedTypes="0" containsString="0" containsNumber="1" containsInteger="1" minValue="-31" maxValue="45"/>
    </cacheField>
    <cacheField name="Bodovi" numFmtId="0">
      <sharedItems containsSemiMixedTypes="0" containsString="0" containsNumber="1" containsInteger="1" minValue="30" maxValue="87"/>
    </cacheField>
    <cacheField name="Zarada" numFmtId="166">
      <sharedItems containsSemiMixedTypes="0" containsString="0" containsNumber="1" containsInteger="1" minValue="225000" maxValue="652500"/>
    </cacheField>
    <cacheField name="Golovi po meču" numFmtId="0">
      <sharedItems containsSemiMixedTypes="0" containsString="0" containsNumber="1" minValue="2.1315789473684212" maxValue="3.18421052631578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Branka" refreshedDate="44280.464717708332" createdVersion="4" refreshedVersion="4" minRefreshableVersion="3" recordCount="20">
  <cacheSource type="worksheet">
    <worksheetSource ref="B1:M21" sheet="Tabela"/>
  </cacheSource>
  <cacheFields count="12">
    <cacheField name="Naziv kluba" numFmtId="0">
      <sharedItems count="20">
        <s v="Chelsea"/>
        <s v="Manchester City"/>
        <s v="Arsenal"/>
        <s v="Manchester Utd."/>
        <s v="Tottenham"/>
        <s v="Liverpool"/>
        <s v="Southampton"/>
        <s v="Swansea"/>
        <s v="Stoke City"/>
        <s v="Crystal Palace"/>
        <s v="Everton"/>
        <s v="West Ham"/>
        <s v="West Bromwich"/>
        <s v="Leicester"/>
        <s v="Newcastle"/>
        <s v="Aston Villa"/>
        <s v="Sunderland"/>
        <s v="Hull City"/>
        <s v="Burnley"/>
        <s v="QPR"/>
      </sharedItems>
    </cacheField>
    <cacheField name="Grad" numFmtId="0">
      <sharedItems count="13">
        <s v="London"/>
        <s v="Manchester"/>
        <s v="Liverpool"/>
        <s v="Southampton"/>
        <s v="Swansea"/>
        <s v="Stoke-on-Trent"/>
        <s v="West Bromwich"/>
        <s v="Leicester"/>
        <s v="Newcastle upon Tyne"/>
        <s v="Birmingham"/>
        <s v="Sunderland"/>
        <s v="Kingston upon Hull"/>
        <s v="Burnley"/>
      </sharedItems>
    </cacheField>
    <cacheField name="Ukupno" numFmtId="0">
      <sharedItems containsSemiMixedTypes="0" containsString="0" containsNumber="1" containsInteger="1" minValue="38" maxValue="38"/>
    </cacheField>
    <cacheField name="Pobede" numFmtId="0">
      <sharedItems containsSemiMixedTypes="0" containsString="0" containsNumber="1" containsInteger="1" minValue="7" maxValue="26"/>
    </cacheField>
    <cacheField name="Nerešene" numFmtId="0">
      <sharedItems containsSemiMixedTypes="0" containsString="0" containsNumber="1" containsInteger="1" minValue="6" maxValue="17"/>
    </cacheField>
    <cacheField name="Porazi" numFmtId="0">
      <sharedItems containsSemiMixedTypes="0" containsString="0" containsNumber="1" containsInteger="1" minValue="3" maxValue="24"/>
    </cacheField>
    <cacheField name="Dati golovi" numFmtId="0">
      <sharedItems containsSemiMixedTypes="0" containsString="0" containsNumber="1" containsInteger="1" minValue="28" maxValue="83"/>
    </cacheField>
    <cacheField name="Primljeni golovi" numFmtId="0">
      <sharedItems containsSemiMixedTypes="0" containsString="0" containsNumber="1" containsInteger="1" minValue="32" maxValue="73"/>
    </cacheField>
    <cacheField name="Gol razlika" numFmtId="0">
      <sharedItems containsSemiMixedTypes="0" containsString="0" containsNumber="1" containsInteger="1" minValue="-31" maxValue="45"/>
    </cacheField>
    <cacheField name="Bodovi" numFmtId="0">
      <sharedItems containsSemiMixedTypes="0" containsString="0" containsNumber="1" containsInteger="1" minValue="30" maxValue="87"/>
    </cacheField>
    <cacheField name="Zarada" numFmtId="166">
      <sharedItems containsSemiMixedTypes="0" containsString="0" containsNumber="1" containsInteger="1" minValue="225000" maxValue="652500"/>
    </cacheField>
    <cacheField name="Golovi po meču" numFmtId="0">
      <sharedItems containsSemiMixedTypes="0" containsString="0" containsNumber="1" minValue="2.1315789473684212" maxValue="3.18421052631578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Manchester City"/>
    <s v="Manchester"/>
    <n v="38"/>
    <n v="24"/>
    <n v="7"/>
    <n v="7"/>
    <n v="83"/>
    <n v="38"/>
    <n v="45"/>
    <n v="79"/>
    <n v="592500"/>
    <n v="3.1842105263157894"/>
  </r>
  <r>
    <s v="Arsenal"/>
    <s v="London"/>
    <n v="38"/>
    <n v="22"/>
    <n v="9"/>
    <n v="7"/>
    <n v="71"/>
    <n v="36"/>
    <n v="35"/>
    <n v="75"/>
    <n v="562500"/>
    <n v="2.8157894736842106"/>
  </r>
  <r>
    <s v="Manchester Utd."/>
    <s v="Manchester"/>
    <n v="38"/>
    <n v="20"/>
    <n v="10"/>
    <n v="8"/>
    <n v="62"/>
    <n v="37"/>
    <n v="25"/>
    <n v="70"/>
    <n v="525000"/>
    <n v="2.6052631578947367"/>
  </r>
  <r>
    <s v="Tottenham"/>
    <s v="London"/>
    <n v="38"/>
    <n v="19"/>
    <n v="7"/>
    <n v="12"/>
    <n v="58"/>
    <n v="53"/>
    <n v="5"/>
    <n v="64"/>
    <n v="480000"/>
    <n v="2.9210526315789473"/>
  </r>
  <r>
    <s v="Liverpool"/>
    <s v="Liverpool"/>
    <n v="38"/>
    <n v="18"/>
    <n v="8"/>
    <n v="12"/>
    <n v="52"/>
    <n v="48"/>
    <n v="4"/>
    <n v="62"/>
    <n v="465000"/>
    <n v="2.6315789473684212"/>
  </r>
  <r>
    <s v="Southampton"/>
    <s v="Southampton"/>
    <n v="38"/>
    <n v="18"/>
    <n v="6"/>
    <n v="14"/>
    <n v="54"/>
    <n v="33"/>
    <n v="21"/>
    <n v="60"/>
    <n v="450000"/>
    <n v="2.2894736842105261"/>
  </r>
  <r>
    <s v="Swansea"/>
    <s v="Swansea"/>
    <n v="38"/>
    <n v="16"/>
    <n v="8"/>
    <n v="14"/>
    <n v="46"/>
    <n v="49"/>
    <n v="-3"/>
    <n v="56"/>
    <n v="420000"/>
    <n v="2.5"/>
  </r>
  <r>
    <s v="Stoke City"/>
    <s v="Stoke-on-Trent"/>
    <n v="38"/>
    <n v="15"/>
    <n v="9"/>
    <n v="14"/>
    <n v="48"/>
    <n v="45"/>
    <n v="3"/>
    <n v="54"/>
    <n v="405000"/>
    <n v="2.4473684210526314"/>
  </r>
  <r>
    <s v="Crystal Palace"/>
    <s v="London"/>
    <n v="38"/>
    <n v="13"/>
    <n v="9"/>
    <n v="16"/>
    <n v="47"/>
    <n v="51"/>
    <n v="-4"/>
    <n v="48"/>
    <n v="360000"/>
    <n v="2.5789473684210527"/>
  </r>
  <r>
    <s v="Everton"/>
    <s v="Liverpool"/>
    <n v="38"/>
    <n v="12"/>
    <n v="11"/>
    <n v="15"/>
    <n v="48"/>
    <n v="50"/>
    <n v="-2"/>
    <n v="47"/>
    <n v="352500"/>
    <n v="2.5789473684210527"/>
  </r>
  <r>
    <s v="West Ham"/>
    <s v="London"/>
    <n v="38"/>
    <n v="12"/>
    <n v="11"/>
    <n v="15"/>
    <n v="44"/>
    <n v="47"/>
    <n v="-3"/>
    <n v="47"/>
    <n v="352500"/>
    <n v="2.3947368421052633"/>
  </r>
  <r>
    <s v="West Bromwich"/>
    <s v="West Bromwich"/>
    <n v="38"/>
    <n v="11"/>
    <n v="11"/>
    <n v="16"/>
    <n v="38"/>
    <n v="51"/>
    <n v="-13"/>
    <n v="44"/>
    <n v="330000"/>
    <n v="2.3421052631578947"/>
  </r>
  <r>
    <s v="Leicester"/>
    <s v="Leicester"/>
    <n v="38"/>
    <n v="11"/>
    <n v="8"/>
    <n v="19"/>
    <n v="46"/>
    <n v="55"/>
    <n v="-9"/>
    <n v="41"/>
    <n v="307500"/>
    <n v="2.6578947368421053"/>
  </r>
  <r>
    <s v="Newcastle"/>
    <s v="Newcastle upon Tyne"/>
    <n v="38"/>
    <n v="10"/>
    <n v="9"/>
    <n v="19"/>
    <n v="40"/>
    <n v="63"/>
    <n v="-23"/>
    <n v="39"/>
    <n v="292500"/>
    <n v="2.7105263157894739"/>
  </r>
  <r>
    <s v="Aston Villa"/>
    <s v="Birmingham"/>
    <n v="38"/>
    <n v="10"/>
    <n v="8"/>
    <n v="20"/>
    <n v="31"/>
    <n v="57"/>
    <n v="-26"/>
    <n v="38"/>
    <n v="285000"/>
    <n v="2.3157894736842106"/>
  </r>
  <r>
    <s v="Sunderland"/>
    <s v="Sunderland"/>
    <n v="38"/>
    <n v="7"/>
    <n v="17"/>
    <n v="14"/>
    <n v="31"/>
    <n v="53"/>
    <n v="-22"/>
    <n v="38"/>
    <n v="285000"/>
    <n v="2.2105263157894739"/>
  </r>
  <r>
    <s v="Hull City"/>
    <s v="Kingston upon Hull"/>
    <n v="38"/>
    <n v="8"/>
    <n v="11"/>
    <n v="19"/>
    <n v="33"/>
    <n v="51"/>
    <n v="-18"/>
    <n v="35"/>
    <n v="262500"/>
    <n v="2.2105263157894739"/>
  </r>
  <r>
    <s v="Burnley"/>
    <s v="Burnley"/>
    <n v="38"/>
    <n v="7"/>
    <n v="12"/>
    <n v="19"/>
    <n v="28"/>
    <n v="53"/>
    <n v="-25"/>
    <n v="33"/>
    <n v="247500"/>
    <n v="2.1315789473684212"/>
  </r>
  <r>
    <s v="QPR"/>
    <s v="London"/>
    <n v="38"/>
    <n v="8"/>
    <n v="6"/>
    <n v="24"/>
    <n v="42"/>
    <n v="73"/>
    <n v="-31"/>
    <n v="30"/>
    <n v="225000"/>
    <n v="3.026315789473684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">
  <r>
    <x v="0"/>
    <n v="38"/>
    <n v="26"/>
    <n v="9"/>
    <n v="3"/>
    <n v="73"/>
    <n v="32"/>
    <n v="41"/>
    <n v="87"/>
    <n v="652500"/>
    <n v="2.763157894736842"/>
  </r>
  <r>
    <x v="1"/>
    <n v="38"/>
    <n v="24"/>
    <n v="7"/>
    <n v="7"/>
    <n v="83"/>
    <n v="38"/>
    <n v="45"/>
    <n v="79"/>
    <n v="592500"/>
    <n v="3.1842105263157894"/>
  </r>
  <r>
    <x v="0"/>
    <n v="38"/>
    <n v="22"/>
    <n v="9"/>
    <n v="7"/>
    <n v="71"/>
    <n v="36"/>
    <n v="35"/>
    <n v="75"/>
    <n v="562500"/>
    <n v="2.8157894736842106"/>
  </r>
  <r>
    <x v="1"/>
    <n v="38"/>
    <n v="20"/>
    <n v="10"/>
    <n v="8"/>
    <n v="62"/>
    <n v="37"/>
    <n v="25"/>
    <n v="70"/>
    <n v="525000"/>
    <n v="2.6052631578947367"/>
  </r>
  <r>
    <x v="0"/>
    <n v="38"/>
    <n v="19"/>
    <n v="7"/>
    <n v="12"/>
    <n v="58"/>
    <n v="53"/>
    <n v="5"/>
    <n v="64"/>
    <n v="480000"/>
    <n v="2.9210526315789473"/>
  </r>
  <r>
    <x v="2"/>
    <n v="38"/>
    <n v="18"/>
    <n v="8"/>
    <n v="12"/>
    <n v="52"/>
    <n v="48"/>
    <n v="4"/>
    <n v="62"/>
    <n v="465000"/>
    <n v="2.6315789473684212"/>
  </r>
  <r>
    <x v="3"/>
    <n v="38"/>
    <n v="18"/>
    <n v="6"/>
    <n v="14"/>
    <n v="54"/>
    <n v="33"/>
    <n v="21"/>
    <n v="60"/>
    <n v="450000"/>
    <n v="2.2894736842105261"/>
  </r>
  <r>
    <x v="4"/>
    <n v="38"/>
    <n v="16"/>
    <n v="8"/>
    <n v="14"/>
    <n v="46"/>
    <n v="49"/>
    <n v="-3"/>
    <n v="56"/>
    <n v="420000"/>
    <n v="2.5"/>
  </r>
  <r>
    <x v="5"/>
    <n v="38"/>
    <n v="15"/>
    <n v="9"/>
    <n v="14"/>
    <n v="48"/>
    <n v="45"/>
    <n v="3"/>
    <n v="54"/>
    <n v="405000"/>
    <n v="2.4473684210526314"/>
  </r>
  <r>
    <x v="0"/>
    <n v="38"/>
    <n v="13"/>
    <n v="9"/>
    <n v="16"/>
    <n v="47"/>
    <n v="51"/>
    <n v="-4"/>
    <n v="48"/>
    <n v="360000"/>
    <n v="2.5789473684210527"/>
  </r>
  <r>
    <x v="2"/>
    <n v="38"/>
    <n v="12"/>
    <n v="11"/>
    <n v="15"/>
    <n v="48"/>
    <n v="50"/>
    <n v="-2"/>
    <n v="47"/>
    <n v="352500"/>
    <n v="2.5789473684210527"/>
  </r>
  <r>
    <x v="0"/>
    <n v="38"/>
    <n v="12"/>
    <n v="11"/>
    <n v="15"/>
    <n v="44"/>
    <n v="47"/>
    <n v="-3"/>
    <n v="47"/>
    <n v="352500"/>
    <n v="2.3947368421052633"/>
  </r>
  <r>
    <x v="6"/>
    <n v="38"/>
    <n v="11"/>
    <n v="11"/>
    <n v="16"/>
    <n v="38"/>
    <n v="51"/>
    <n v="-13"/>
    <n v="44"/>
    <n v="330000"/>
    <n v="2.3421052631578947"/>
  </r>
  <r>
    <x v="7"/>
    <n v="38"/>
    <n v="11"/>
    <n v="8"/>
    <n v="19"/>
    <n v="46"/>
    <n v="55"/>
    <n v="-9"/>
    <n v="41"/>
    <n v="307500"/>
    <n v="2.6578947368421053"/>
  </r>
  <r>
    <x v="8"/>
    <n v="38"/>
    <n v="10"/>
    <n v="9"/>
    <n v="19"/>
    <n v="40"/>
    <n v="63"/>
    <n v="-23"/>
    <n v="39"/>
    <n v="292500"/>
    <n v="2.7105263157894739"/>
  </r>
  <r>
    <x v="9"/>
    <n v="38"/>
    <n v="10"/>
    <n v="8"/>
    <n v="20"/>
    <n v="31"/>
    <n v="57"/>
    <n v="-26"/>
    <n v="38"/>
    <n v="285000"/>
    <n v="2.3157894736842106"/>
  </r>
  <r>
    <x v="10"/>
    <n v="38"/>
    <n v="7"/>
    <n v="17"/>
    <n v="14"/>
    <n v="31"/>
    <n v="53"/>
    <n v="-22"/>
    <n v="38"/>
    <n v="285000"/>
    <n v="2.2105263157894739"/>
  </r>
  <r>
    <x v="11"/>
    <n v="38"/>
    <n v="8"/>
    <n v="11"/>
    <n v="19"/>
    <n v="33"/>
    <n v="51"/>
    <n v="-18"/>
    <n v="35"/>
    <n v="262500"/>
    <n v="2.2105263157894739"/>
  </r>
  <r>
    <x v="12"/>
    <n v="38"/>
    <n v="7"/>
    <n v="12"/>
    <n v="19"/>
    <n v="28"/>
    <n v="53"/>
    <n v="-25"/>
    <n v="33"/>
    <n v="247500"/>
    <n v="2.1315789473684212"/>
  </r>
  <r>
    <x v="0"/>
    <n v="38"/>
    <n v="8"/>
    <n v="6"/>
    <n v="24"/>
    <n v="42"/>
    <n v="73"/>
    <n v="-31"/>
    <n v="30"/>
    <n v="225000"/>
    <n v="3.026315789473684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20">
  <r>
    <x v="0"/>
    <x v="0"/>
    <n v="38"/>
    <n v="26"/>
    <n v="9"/>
    <n v="3"/>
    <n v="73"/>
    <n v="32"/>
    <n v="41"/>
    <n v="87"/>
    <n v="652500"/>
    <n v="2.763157894736842"/>
  </r>
  <r>
    <x v="1"/>
    <x v="1"/>
    <n v="38"/>
    <n v="24"/>
    <n v="7"/>
    <n v="7"/>
    <n v="83"/>
    <n v="38"/>
    <n v="45"/>
    <n v="79"/>
    <n v="592500"/>
    <n v="3.1842105263157894"/>
  </r>
  <r>
    <x v="2"/>
    <x v="0"/>
    <n v="38"/>
    <n v="22"/>
    <n v="9"/>
    <n v="7"/>
    <n v="71"/>
    <n v="36"/>
    <n v="35"/>
    <n v="75"/>
    <n v="562500"/>
    <n v="2.8157894736842106"/>
  </r>
  <r>
    <x v="3"/>
    <x v="1"/>
    <n v="38"/>
    <n v="20"/>
    <n v="10"/>
    <n v="8"/>
    <n v="62"/>
    <n v="37"/>
    <n v="25"/>
    <n v="70"/>
    <n v="525000"/>
    <n v="2.6052631578947367"/>
  </r>
  <r>
    <x v="4"/>
    <x v="0"/>
    <n v="38"/>
    <n v="19"/>
    <n v="7"/>
    <n v="12"/>
    <n v="58"/>
    <n v="53"/>
    <n v="5"/>
    <n v="64"/>
    <n v="480000"/>
    <n v="2.9210526315789473"/>
  </r>
  <r>
    <x v="5"/>
    <x v="2"/>
    <n v="38"/>
    <n v="18"/>
    <n v="8"/>
    <n v="12"/>
    <n v="52"/>
    <n v="48"/>
    <n v="4"/>
    <n v="62"/>
    <n v="465000"/>
    <n v="2.6315789473684212"/>
  </r>
  <r>
    <x v="6"/>
    <x v="3"/>
    <n v="38"/>
    <n v="18"/>
    <n v="6"/>
    <n v="14"/>
    <n v="54"/>
    <n v="33"/>
    <n v="21"/>
    <n v="60"/>
    <n v="450000"/>
    <n v="2.2894736842105261"/>
  </r>
  <r>
    <x v="7"/>
    <x v="4"/>
    <n v="38"/>
    <n v="16"/>
    <n v="8"/>
    <n v="14"/>
    <n v="46"/>
    <n v="49"/>
    <n v="-3"/>
    <n v="56"/>
    <n v="420000"/>
    <n v="2.5"/>
  </r>
  <r>
    <x v="8"/>
    <x v="5"/>
    <n v="38"/>
    <n v="15"/>
    <n v="9"/>
    <n v="14"/>
    <n v="48"/>
    <n v="45"/>
    <n v="3"/>
    <n v="54"/>
    <n v="405000"/>
    <n v="2.4473684210526314"/>
  </r>
  <r>
    <x v="9"/>
    <x v="0"/>
    <n v="38"/>
    <n v="13"/>
    <n v="9"/>
    <n v="16"/>
    <n v="47"/>
    <n v="51"/>
    <n v="-4"/>
    <n v="48"/>
    <n v="360000"/>
    <n v="2.5789473684210527"/>
  </r>
  <r>
    <x v="10"/>
    <x v="2"/>
    <n v="38"/>
    <n v="12"/>
    <n v="11"/>
    <n v="15"/>
    <n v="48"/>
    <n v="50"/>
    <n v="-2"/>
    <n v="47"/>
    <n v="352500"/>
    <n v="2.5789473684210527"/>
  </r>
  <r>
    <x v="11"/>
    <x v="0"/>
    <n v="38"/>
    <n v="12"/>
    <n v="11"/>
    <n v="15"/>
    <n v="44"/>
    <n v="47"/>
    <n v="-3"/>
    <n v="47"/>
    <n v="352500"/>
    <n v="2.3947368421052633"/>
  </r>
  <r>
    <x v="12"/>
    <x v="6"/>
    <n v="38"/>
    <n v="11"/>
    <n v="11"/>
    <n v="16"/>
    <n v="38"/>
    <n v="51"/>
    <n v="-13"/>
    <n v="44"/>
    <n v="330000"/>
    <n v="2.3421052631578947"/>
  </r>
  <r>
    <x v="13"/>
    <x v="7"/>
    <n v="38"/>
    <n v="11"/>
    <n v="8"/>
    <n v="19"/>
    <n v="46"/>
    <n v="55"/>
    <n v="-9"/>
    <n v="41"/>
    <n v="307500"/>
    <n v="2.6578947368421053"/>
  </r>
  <r>
    <x v="14"/>
    <x v="8"/>
    <n v="38"/>
    <n v="10"/>
    <n v="9"/>
    <n v="19"/>
    <n v="40"/>
    <n v="63"/>
    <n v="-23"/>
    <n v="39"/>
    <n v="292500"/>
    <n v="2.7105263157894739"/>
  </r>
  <r>
    <x v="15"/>
    <x v="9"/>
    <n v="38"/>
    <n v="10"/>
    <n v="8"/>
    <n v="20"/>
    <n v="31"/>
    <n v="57"/>
    <n v="-26"/>
    <n v="38"/>
    <n v="285000"/>
    <n v="2.3157894736842106"/>
  </r>
  <r>
    <x v="16"/>
    <x v="10"/>
    <n v="38"/>
    <n v="7"/>
    <n v="17"/>
    <n v="14"/>
    <n v="31"/>
    <n v="53"/>
    <n v="-22"/>
    <n v="38"/>
    <n v="285000"/>
    <n v="2.2105263157894739"/>
  </r>
  <r>
    <x v="17"/>
    <x v="11"/>
    <n v="38"/>
    <n v="8"/>
    <n v="11"/>
    <n v="19"/>
    <n v="33"/>
    <n v="51"/>
    <n v="-18"/>
    <n v="35"/>
    <n v="262500"/>
    <n v="2.2105263157894739"/>
  </r>
  <r>
    <x v="18"/>
    <x v="12"/>
    <n v="38"/>
    <n v="7"/>
    <n v="12"/>
    <n v="19"/>
    <n v="28"/>
    <n v="53"/>
    <n v="-25"/>
    <n v="33"/>
    <n v="247500"/>
    <n v="2.1315789473684212"/>
  </r>
  <r>
    <x v="19"/>
    <x v="0"/>
    <n v="38"/>
    <n v="8"/>
    <n v="6"/>
    <n v="24"/>
    <n v="42"/>
    <n v="73"/>
    <n v="-31"/>
    <n v="30"/>
    <n v="225000"/>
    <n v="3.02631578947368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" firstHeaderRow="0" firstDataRow="0" firstDataCol="0" rowPageCount="1" colPageCount="1"/>
  <pivotFields count="11">
    <pivotField axis="axisPage" showAll="0">
      <items count="14">
        <item x="9"/>
        <item x="12"/>
        <item x="11"/>
        <item x="7"/>
        <item x="2"/>
        <item x="0"/>
        <item x="1"/>
        <item x="8"/>
        <item x="3"/>
        <item x="5"/>
        <item x="10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showAll="0"/>
  </pivotFields>
  <pageFields count="1">
    <pageField fld="0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A5" firstHeaderRow="1" firstDataRow="1" firstDataCol="1" rowPageCount="1" colPageCount="1"/>
  <pivotFields count="12">
    <pivotField axis="axisRow" showAll="0">
      <items count="21">
        <item x="2"/>
        <item x="15"/>
        <item x="18"/>
        <item x="0"/>
        <item x="9"/>
        <item x="10"/>
        <item x="17"/>
        <item x="13"/>
        <item x="5"/>
        <item x="1"/>
        <item x="3"/>
        <item x="14"/>
        <item x="19"/>
        <item x="6"/>
        <item x="8"/>
        <item x="16"/>
        <item x="7"/>
        <item x="4"/>
        <item x="12"/>
        <item x="11"/>
        <item t="default"/>
      </items>
    </pivotField>
    <pivotField axis="axisPage" showAll="0">
      <items count="14">
        <item x="9"/>
        <item x="12"/>
        <item x="11"/>
        <item x="7"/>
        <item x="2"/>
        <item x="0"/>
        <item x="1"/>
        <item x="8"/>
        <item x="3"/>
        <item x="5"/>
        <item x="10"/>
        <item x="4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showAll="0"/>
  </pivotFields>
  <rowFields count="1">
    <field x="0"/>
  </rowFields>
  <rowItems count="2">
    <i>
      <x v="11"/>
    </i>
    <i t="grand">
      <x/>
    </i>
  </rowItems>
  <colItems count="1">
    <i/>
  </colItems>
  <pageFields count="1">
    <pageField fld="1" item="7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28:I45" firstHeaderRow="1" firstDataRow="1" firstDataCol="0"/>
  <pivotFields count="12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66"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:R43"/>
  <sheetViews>
    <sheetView tabSelected="1" workbookViewId="0">
      <selection activeCell="R27" sqref="R27"/>
    </sheetView>
  </sheetViews>
  <sheetFormatPr defaultRowHeight="15" x14ac:dyDescent="0.25"/>
  <sheetData>
    <row r="19" spans="16:18" x14ac:dyDescent="0.25">
      <c r="P19" s="9" t="s">
        <v>48</v>
      </c>
      <c r="Q19" s="9"/>
      <c r="R19" s="9"/>
    </row>
    <row r="43" spans="8:10" x14ac:dyDescent="0.25">
      <c r="H43" s="9" t="s">
        <v>47</v>
      </c>
      <c r="I43" s="9"/>
      <c r="J43" s="9"/>
    </row>
  </sheetData>
  <mergeCells count="2">
    <mergeCell ref="P19:R19"/>
    <mergeCell ref="H43:J4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5" x14ac:dyDescent="0.25"/>
  <cols>
    <col min="1" max="1" width="16" customWidth="1"/>
    <col min="2" max="2" width="14" customWidth="1"/>
  </cols>
  <sheetData>
    <row r="1" spans="1:2" x14ac:dyDescent="0.25">
      <c r="A1" s="23" t="s">
        <v>0</v>
      </c>
      <c r="B1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3" sqref="A3"/>
    </sheetView>
  </sheetViews>
  <sheetFormatPr defaultRowHeight="15" x14ac:dyDescent="0.25"/>
  <cols>
    <col min="1" max="1" width="17.28515625" customWidth="1"/>
    <col min="2" max="2" width="22.5703125" customWidth="1"/>
  </cols>
  <sheetData>
    <row r="1" spans="1:2" x14ac:dyDescent="0.25">
      <c r="A1" s="23" t="s">
        <v>0</v>
      </c>
      <c r="B1" t="s">
        <v>24</v>
      </c>
    </row>
    <row r="3" spans="1:2" x14ac:dyDescent="0.25">
      <c r="A3" s="23" t="s">
        <v>51</v>
      </c>
    </row>
    <row r="4" spans="1:2" x14ac:dyDescent="0.25">
      <c r="A4" s="24" t="s">
        <v>23</v>
      </c>
    </row>
    <row r="5" spans="1:2" x14ac:dyDescent="0.25">
      <c r="A5" s="24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B1" sqref="B1:M21"/>
    </sheetView>
  </sheetViews>
  <sheetFormatPr defaultRowHeight="15" x14ac:dyDescent="0.25"/>
  <cols>
    <col min="1" max="1" width="20.28515625" bestFit="1" customWidth="1"/>
    <col min="2" max="2" width="15.7109375" bestFit="1" customWidth="1"/>
    <col min="3" max="3" width="22.42578125" bestFit="1" customWidth="1"/>
    <col min="6" max="6" width="9.7109375" bestFit="1" customWidth="1"/>
    <col min="8" max="8" width="10.42578125" bestFit="1" customWidth="1"/>
    <col min="9" max="9" width="15.140625" bestFit="1" customWidth="1"/>
    <col min="10" max="10" width="11" customWidth="1"/>
    <col min="11" max="11" width="12" customWidth="1"/>
    <col min="12" max="12" width="17.28515625" customWidth="1"/>
    <col min="13" max="13" width="16.28515625" customWidth="1"/>
    <col min="15" max="15" width="9.7109375" bestFit="1" customWidth="1"/>
  </cols>
  <sheetData>
    <row r="1" spans="1:16" x14ac:dyDescent="0.25">
      <c r="B1" t="s">
        <v>50</v>
      </c>
      <c r="C1" s="5" t="s">
        <v>0</v>
      </c>
      <c r="D1" s="5" t="s">
        <v>1</v>
      </c>
      <c r="E1" s="5" t="s">
        <v>2</v>
      </c>
      <c r="F1" s="5" t="s">
        <v>38</v>
      </c>
      <c r="G1" s="5" t="s">
        <v>3</v>
      </c>
      <c r="H1" s="5" t="s">
        <v>4</v>
      </c>
      <c r="I1" s="5" t="s">
        <v>5</v>
      </c>
      <c r="J1" s="6" t="s">
        <v>32</v>
      </c>
      <c r="K1" s="6" t="s">
        <v>33</v>
      </c>
      <c r="L1" s="7" t="s">
        <v>34</v>
      </c>
      <c r="M1" s="7" t="s">
        <v>39</v>
      </c>
    </row>
    <row r="2" spans="1:16" x14ac:dyDescent="0.25">
      <c r="A2">
        <v>1</v>
      </c>
      <c r="B2" t="s">
        <v>6</v>
      </c>
      <c r="C2" t="s">
        <v>7</v>
      </c>
      <c r="D2">
        <v>38</v>
      </c>
      <c r="E2">
        <v>26</v>
      </c>
      <c r="F2">
        <v>9</v>
      </c>
      <c r="G2">
        <v>3</v>
      </c>
      <c r="H2">
        <v>73</v>
      </c>
      <c r="I2">
        <v>32</v>
      </c>
      <c r="J2" s="2">
        <f>H2-I2</f>
        <v>41</v>
      </c>
      <c r="K2" s="2">
        <f>E2*P$3+F2*P$4+G2*P$5</f>
        <v>87</v>
      </c>
      <c r="L2" s="12">
        <f>K2*Zarada!G$6</f>
        <v>652500</v>
      </c>
      <c r="M2" s="2">
        <f>(H2+I2)/D2</f>
        <v>2.763157894736842</v>
      </c>
      <c r="O2" s="8" t="s">
        <v>35</v>
      </c>
      <c r="P2" s="8" t="s">
        <v>33</v>
      </c>
    </row>
    <row r="3" spans="1:16" x14ac:dyDescent="0.25">
      <c r="A3">
        <v>2</v>
      </c>
      <c r="B3" t="s">
        <v>8</v>
      </c>
      <c r="C3" t="s">
        <v>9</v>
      </c>
      <c r="D3">
        <v>38</v>
      </c>
      <c r="E3">
        <v>24</v>
      </c>
      <c r="F3">
        <v>7</v>
      </c>
      <c r="G3">
        <v>7</v>
      </c>
      <c r="H3">
        <v>83</v>
      </c>
      <c r="I3">
        <v>38</v>
      </c>
      <c r="J3" s="2">
        <f>H3-I3</f>
        <v>45</v>
      </c>
      <c r="K3" s="2">
        <f>E3*P$3+F3*P$4+G3*P$5</f>
        <v>79</v>
      </c>
      <c r="L3" s="12">
        <f>K3*Zarada!G$6</f>
        <v>592500</v>
      </c>
      <c r="M3" s="2">
        <f>(H3+I3)/D3</f>
        <v>3.1842105263157894</v>
      </c>
      <c r="O3" s="3" t="s">
        <v>36</v>
      </c>
      <c r="P3" s="3">
        <v>3</v>
      </c>
    </row>
    <row r="4" spans="1:16" x14ac:dyDescent="0.25">
      <c r="A4">
        <v>3</v>
      </c>
      <c r="B4" t="s">
        <v>10</v>
      </c>
      <c r="C4" t="s">
        <v>7</v>
      </c>
      <c r="D4">
        <v>38</v>
      </c>
      <c r="E4">
        <v>22</v>
      </c>
      <c r="F4">
        <v>9</v>
      </c>
      <c r="G4">
        <v>7</v>
      </c>
      <c r="H4">
        <v>71</v>
      </c>
      <c r="I4">
        <v>36</v>
      </c>
      <c r="J4" s="2">
        <f>H4-I4</f>
        <v>35</v>
      </c>
      <c r="K4" s="2">
        <f>E4*P$3+F4*P$4+G4*P$5</f>
        <v>75</v>
      </c>
      <c r="L4" s="12">
        <f>K4*Zarada!G$6</f>
        <v>562500</v>
      </c>
      <c r="M4" s="2">
        <f>(H4+I4)/D4</f>
        <v>2.8157894736842106</v>
      </c>
      <c r="O4" s="3" t="s">
        <v>40</v>
      </c>
      <c r="P4" s="3">
        <v>1</v>
      </c>
    </row>
    <row r="5" spans="1:16" x14ac:dyDescent="0.25">
      <c r="A5">
        <v>4</v>
      </c>
      <c r="B5" t="s">
        <v>11</v>
      </c>
      <c r="C5" t="s">
        <v>9</v>
      </c>
      <c r="D5">
        <v>38</v>
      </c>
      <c r="E5">
        <v>20</v>
      </c>
      <c r="F5">
        <v>10</v>
      </c>
      <c r="G5">
        <v>8</v>
      </c>
      <c r="H5">
        <v>62</v>
      </c>
      <c r="I5">
        <v>37</v>
      </c>
      <c r="J5" s="2">
        <f>H5-I5</f>
        <v>25</v>
      </c>
      <c r="K5" s="2">
        <f>E5*P$3+F5*P$4+G5*P$5</f>
        <v>70</v>
      </c>
      <c r="L5" s="12">
        <f>K5*Zarada!G$6</f>
        <v>525000</v>
      </c>
      <c r="M5" s="2">
        <f>(H5+I5)/D5</f>
        <v>2.6052631578947367</v>
      </c>
      <c r="O5" s="3" t="s">
        <v>37</v>
      </c>
      <c r="P5" s="3">
        <v>0</v>
      </c>
    </row>
    <row r="6" spans="1:16" x14ac:dyDescent="0.25">
      <c r="A6">
        <v>5</v>
      </c>
      <c r="B6" t="s">
        <v>12</v>
      </c>
      <c r="C6" t="s">
        <v>7</v>
      </c>
      <c r="D6">
        <v>38</v>
      </c>
      <c r="E6">
        <v>19</v>
      </c>
      <c r="F6">
        <v>7</v>
      </c>
      <c r="G6">
        <v>12</v>
      </c>
      <c r="H6">
        <v>58</v>
      </c>
      <c r="I6">
        <v>53</v>
      </c>
      <c r="J6" s="2">
        <f>H6-I6</f>
        <v>5</v>
      </c>
      <c r="K6" s="2">
        <f>E6*P$3+F6*P$4+G6*P$5</f>
        <v>64</v>
      </c>
      <c r="L6" s="12">
        <f>K6*Zarada!G$6</f>
        <v>480000</v>
      </c>
      <c r="M6" s="2">
        <f>(H6+I6)/D6</f>
        <v>2.9210526315789473</v>
      </c>
    </row>
    <row r="7" spans="1:16" x14ac:dyDescent="0.25">
      <c r="A7">
        <v>6</v>
      </c>
      <c r="B7" t="s">
        <v>13</v>
      </c>
      <c r="C7" t="s">
        <v>13</v>
      </c>
      <c r="D7">
        <v>38</v>
      </c>
      <c r="E7">
        <v>18</v>
      </c>
      <c r="F7">
        <v>8</v>
      </c>
      <c r="G7">
        <v>12</v>
      </c>
      <c r="H7">
        <v>52</v>
      </c>
      <c r="I7">
        <v>48</v>
      </c>
      <c r="J7" s="2">
        <f>H7-I7</f>
        <v>4</v>
      </c>
      <c r="K7" s="2">
        <f>E7*P$3+F7*P$4+G7*P$5</f>
        <v>62</v>
      </c>
      <c r="L7" s="12">
        <f>K7*Zarada!G$6</f>
        <v>465000</v>
      </c>
      <c r="M7" s="2">
        <f>(H7+I7)/D7</f>
        <v>2.6315789473684212</v>
      </c>
    </row>
    <row r="8" spans="1:16" x14ac:dyDescent="0.25">
      <c r="A8">
        <v>7</v>
      </c>
      <c r="B8" t="s">
        <v>14</v>
      </c>
      <c r="C8" t="s">
        <v>14</v>
      </c>
      <c r="D8">
        <v>38</v>
      </c>
      <c r="E8">
        <v>18</v>
      </c>
      <c r="F8">
        <v>6</v>
      </c>
      <c r="G8">
        <v>14</v>
      </c>
      <c r="H8">
        <v>54</v>
      </c>
      <c r="I8">
        <v>33</v>
      </c>
      <c r="J8" s="2">
        <f>H8-I8</f>
        <v>21</v>
      </c>
      <c r="K8" s="2">
        <f>E8*P$3+F8*P$4+G8*P$5</f>
        <v>60</v>
      </c>
      <c r="L8" s="12">
        <f>K8*Zarada!G$6</f>
        <v>450000</v>
      </c>
      <c r="M8" s="2">
        <f>(H8+I8)/D8</f>
        <v>2.2894736842105261</v>
      </c>
    </row>
    <row r="9" spans="1:16" x14ac:dyDescent="0.25">
      <c r="A9">
        <v>8</v>
      </c>
      <c r="B9" t="s">
        <v>15</v>
      </c>
      <c r="C9" t="s">
        <v>15</v>
      </c>
      <c r="D9">
        <v>38</v>
      </c>
      <c r="E9">
        <v>16</v>
      </c>
      <c r="F9">
        <v>8</v>
      </c>
      <c r="G9">
        <v>14</v>
      </c>
      <c r="H9">
        <v>46</v>
      </c>
      <c r="I9">
        <v>49</v>
      </c>
      <c r="J9" s="2">
        <f>H9-I9</f>
        <v>-3</v>
      </c>
      <c r="K9" s="2">
        <f>E9*P$3+F9*P$4+G9*P$5</f>
        <v>56</v>
      </c>
      <c r="L9" s="12">
        <f>K9*Zarada!G$6</f>
        <v>420000</v>
      </c>
      <c r="M9" s="2">
        <f>(H9+I9)/D9</f>
        <v>2.5</v>
      </c>
    </row>
    <row r="10" spans="1:16" x14ac:dyDescent="0.25">
      <c r="A10">
        <v>9</v>
      </c>
      <c r="B10" t="s">
        <v>16</v>
      </c>
      <c r="C10" t="s">
        <v>17</v>
      </c>
      <c r="D10">
        <v>38</v>
      </c>
      <c r="E10">
        <v>15</v>
      </c>
      <c r="F10">
        <v>9</v>
      </c>
      <c r="G10">
        <v>14</v>
      </c>
      <c r="H10">
        <v>48</v>
      </c>
      <c r="I10">
        <v>45</v>
      </c>
      <c r="J10" s="2">
        <f>H10-I10</f>
        <v>3</v>
      </c>
      <c r="K10" s="2">
        <f>E10*P$3+F10*P$4+G10*P$5</f>
        <v>54</v>
      </c>
      <c r="L10" s="12">
        <f>K10*Zarada!G$6</f>
        <v>405000</v>
      </c>
      <c r="M10" s="2">
        <f>(H10+I10)/D10</f>
        <v>2.4473684210526314</v>
      </c>
    </row>
    <row r="11" spans="1:16" x14ac:dyDescent="0.25">
      <c r="A11">
        <v>10</v>
      </c>
      <c r="B11" t="s">
        <v>18</v>
      </c>
      <c r="C11" t="s">
        <v>7</v>
      </c>
      <c r="D11">
        <v>38</v>
      </c>
      <c r="E11">
        <v>13</v>
      </c>
      <c r="F11">
        <v>9</v>
      </c>
      <c r="G11">
        <v>16</v>
      </c>
      <c r="H11">
        <v>47</v>
      </c>
      <c r="I11">
        <v>51</v>
      </c>
      <c r="J11" s="2">
        <f>H11-I11</f>
        <v>-4</v>
      </c>
      <c r="K11" s="2">
        <f>E11*P$3+F11*P$4+G11*P$5</f>
        <v>48</v>
      </c>
      <c r="L11" s="12">
        <f>K11*Zarada!G$6</f>
        <v>360000</v>
      </c>
      <c r="M11" s="2">
        <f>(H11+I11)/D11</f>
        <v>2.5789473684210527</v>
      </c>
    </row>
    <row r="12" spans="1:16" x14ac:dyDescent="0.25">
      <c r="A12">
        <v>11</v>
      </c>
      <c r="B12" t="s">
        <v>19</v>
      </c>
      <c r="C12" t="s">
        <v>13</v>
      </c>
      <c r="D12">
        <v>38</v>
      </c>
      <c r="E12">
        <v>12</v>
      </c>
      <c r="F12">
        <v>11</v>
      </c>
      <c r="G12">
        <v>15</v>
      </c>
      <c r="H12">
        <v>48</v>
      </c>
      <c r="I12">
        <v>50</v>
      </c>
      <c r="J12" s="2">
        <f>H12-I12</f>
        <v>-2</v>
      </c>
      <c r="K12" s="2">
        <f>E12*P$3+F12*P$4+G12*P$5</f>
        <v>47</v>
      </c>
      <c r="L12" s="12">
        <f>K12*Zarada!G$6</f>
        <v>352500</v>
      </c>
      <c r="M12" s="2">
        <f>(H12+I12)/D12</f>
        <v>2.5789473684210527</v>
      </c>
    </row>
    <row r="13" spans="1:16" x14ac:dyDescent="0.25">
      <c r="A13">
        <v>12</v>
      </c>
      <c r="B13" t="s">
        <v>20</v>
      </c>
      <c r="C13" t="s">
        <v>7</v>
      </c>
      <c r="D13">
        <v>38</v>
      </c>
      <c r="E13">
        <v>12</v>
      </c>
      <c r="F13">
        <v>11</v>
      </c>
      <c r="G13">
        <v>15</v>
      </c>
      <c r="H13">
        <v>44</v>
      </c>
      <c r="I13">
        <v>47</v>
      </c>
      <c r="J13" s="2">
        <f>H13-I13</f>
        <v>-3</v>
      </c>
      <c r="K13" s="2">
        <f>E13*P$3+F13*P$4+G13*P$5</f>
        <v>47</v>
      </c>
      <c r="L13" s="12">
        <f>K13*Zarada!G$6</f>
        <v>352500</v>
      </c>
      <c r="M13" s="2">
        <f>(H13+I13)/D13</f>
        <v>2.3947368421052633</v>
      </c>
    </row>
    <row r="14" spans="1:16" x14ac:dyDescent="0.25">
      <c r="A14">
        <v>13</v>
      </c>
      <c r="B14" t="s">
        <v>21</v>
      </c>
      <c r="C14" t="s">
        <v>21</v>
      </c>
      <c r="D14">
        <v>38</v>
      </c>
      <c r="E14">
        <v>11</v>
      </c>
      <c r="F14">
        <v>11</v>
      </c>
      <c r="G14">
        <v>16</v>
      </c>
      <c r="H14">
        <v>38</v>
      </c>
      <c r="I14">
        <v>51</v>
      </c>
      <c r="J14" s="2">
        <f>H14-I14</f>
        <v>-13</v>
      </c>
      <c r="K14" s="2">
        <f>E14*P$3+F14*P$4+G14*P$5</f>
        <v>44</v>
      </c>
      <c r="L14" s="12">
        <f>K14*Zarada!G$6</f>
        <v>330000</v>
      </c>
      <c r="M14" s="2">
        <f>(H14+I14)/D14</f>
        <v>2.3421052631578947</v>
      </c>
    </row>
    <row r="15" spans="1:16" x14ac:dyDescent="0.25">
      <c r="A15">
        <v>14</v>
      </c>
      <c r="B15" t="s">
        <v>22</v>
      </c>
      <c r="C15" t="s">
        <v>22</v>
      </c>
      <c r="D15">
        <v>38</v>
      </c>
      <c r="E15">
        <v>11</v>
      </c>
      <c r="F15">
        <v>8</v>
      </c>
      <c r="G15">
        <v>19</v>
      </c>
      <c r="H15">
        <v>46</v>
      </c>
      <c r="I15">
        <v>55</v>
      </c>
      <c r="J15" s="2">
        <f>H15-I15</f>
        <v>-9</v>
      </c>
      <c r="K15" s="2">
        <f>E15*P$3+F15*P$4+G15*P$5</f>
        <v>41</v>
      </c>
      <c r="L15" s="12">
        <f>K15*Zarada!G$6</f>
        <v>307500</v>
      </c>
      <c r="M15" s="2">
        <f>(H15+I15)/D15</f>
        <v>2.6578947368421053</v>
      </c>
    </row>
    <row r="16" spans="1:16" x14ac:dyDescent="0.25">
      <c r="A16">
        <v>15</v>
      </c>
      <c r="B16" t="s">
        <v>23</v>
      </c>
      <c r="C16" t="s">
        <v>24</v>
      </c>
      <c r="D16">
        <v>38</v>
      </c>
      <c r="E16">
        <v>10</v>
      </c>
      <c r="F16">
        <v>9</v>
      </c>
      <c r="G16">
        <v>19</v>
      </c>
      <c r="H16">
        <v>40</v>
      </c>
      <c r="I16">
        <v>63</v>
      </c>
      <c r="J16" s="2">
        <f>H16-I16</f>
        <v>-23</v>
      </c>
      <c r="K16" s="2">
        <f>E16*P$3+F16*P$4+G16*P$5</f>
        <v>39</v>
      </c>
      <c r="L16" s="12">
        <f>K16*Zarada!G$6</f>
        <v>292500</v>
      </c>
      <c r="M16" s="2">
        <f>(H16+I16)/D16</f>
        <v>2.7105263157894739</v>
      </c>
    </row>
    <row r="17" spans="1:13" x14ac:dyDescent="0.25">
      <c r="A17">
        <v>16</v>
      </c>
      <c r="B17" t="s">
        <v>26</v>
      </c>
      <c r="C17" t="s">
        <v>27</v>
      </c>
      <c r="D17">
        <v>38</v>
      </c>
      <c r="E17">
        <v>10</v>
      </c>
      <c r="F17">
        <v>8</v>
      </c>
      <c r="G17">
        <v>20</v>
      </c>
      <c r="H17">
        <v>31</v>
      </c>
      <c r="I17">
        <v>57</v>
      </c>
      <c r="J17" s="2">
        <f>H17-I17</f>
        <v>-26</v>
      </c>
      <c r="K17" s="2">
        <f>E17*P$3+F17*P$4+G17*P$5</f>
        <v>38</v>
      </c>
      <c r="L17" s="12">
        <f>K17*Zarada!G$6</f>
        <v>285000</v>
      </c>
      <c r="M17" s="2">
        <f>(H17+I17)/D17</f>
        <v>2.3157894736842106</v>
      </c>
    </row>
    <row r="18" spans="1:13" x14ac:dyDescent="0.25">
      <c r="A18">
        <v>17</v>
      </c>
      <c r="B18" t="s">
        <v>25</v>
      </c>
      <c r="C18" t="s">
        <v>25</v>
      </c>
      <c r="D18">
        <v>38</v>
      </c>
      <c r="E18">
        <v>7</v>
      </c>
      <c r="F18">
        <v>17</v>
      </c>
      <c r="G18">
        <v>14</v>
      </c>
      <c r="H18">
        <v>31</v>
      </c>
      <c r="I18">
        <v>53</v>
      </c>
      <c r="J18" s="2">
        <f>H18-I18</f>
        <v>-22</v>
      </c>
      <c r="K18" s="2">
        <f>E18*P$3+F18*P$4+G18*P$5</f>
        <v>38</v>
      </c>
      <c r="L18" s="12">
        <f>K18*Zarada!G$6</f>
        <v>285000</v>
      </c>
      <c r="M18" s="2">
        <f>(H18+I18)/D18</f>
        <v>2.2105263157894739</v>
      </c>
    </row>
    <row r="19" spans="1:13" x14ac:dyDescent="0.25">
      <c r="A19">
        <v>18</v>
      </c>
      <c r="B19" t="s">
        <v>28</v>
      </c>
      <c r="C19" t="s">
        <v>29</v>
      </c>
      <c r="D19">
        <v>38</v>
      </c>
      <c r="E19">
        <v>8</v>
      </c>
      <c r="F19">
        <v>11</v>
      </c>
      <c r="G19">
        <v>19</v>
      </c>
      <c r="H19">
        <v>33</v>
      </c>
      <c r="I19">
        <v>51</v>
      </c>
      <c r="J19" s="2">
        <f>H19-I19</f>
        <v>-18</v>
      </c>
      <c r="K19" s="2">
        <f>E19*P$3+F19*P$4+G19*P$5</f>
        <v>35</v>
      </c>
      <c r="L19" s="12">
        <f>K19*Zarada!G$6</f>
        <v>262500</v>
      </c>
      <c r="M19" s="2">
        <f>(H19+I19)/D19</f>
        <v>2.2105263157894739</v>
      </c>
    </row>
    <row r="20" spans="1:13" x14ac:dyDescent="0.25">
      <c r="A20">
        <v>19</v>
      </c>
      <c r="B20" t="s">
        <v>30</v>
      </c>
      <c r="C20" t="s">
        <v>30</v>
      </c>
      <c r="D20">
        <v>38</v>
      </c>
      <c r="E20">
        <v>7</v>
      </c>
      <c r="F20">
        <v>12</v>
      </c>
      <c r="G20">
        <v>19</v>
      </c>
      <c r="H20">
        <v>28</v>
      </c>
      <c r="I20">
        <v>53</v>
      </c>
      <c r="J20" s="2">
        <f>H20-I20</f>
        <v>-25</v>
      </c>
      <c r="K20" s="2">
        <f>E20*P$3+F20*P$4+G20*P$5</f>
        <v>33</v>
      </c>
      <c r="L20" s="12">
        <f>K20*Zarada!G$6</f>
        <v>247500</v>
      </c>
      <c r="M20" s="2">
        <f>(H20+I20)/D20</f>
        <v>2.1315789473684212</v>
      </c>
    </row>
    <row r="21" spans="1:13" x14ac:dyDescent="0.25">
      <c r="A21">
        <v>20</v>
      </c>
      <c r="B21" t="s">
        <v>31</v>
      </c>
      <c r="C21" t="s">
        <v>7</v>
      </c>
      <c r="D21">
        <v>38</v>
      </c>
      <c r="E21">
        <v>8</v>
      </c>
      <c r="F21">
        <v>6</v>
      </c>
      <c r="G21">
        <v>24</v>
      </c>
      <c r="H21">
        <v>42</v>
      </c>
      <c r="I21">
        <v>73</v>
      </c>
      <c r="J21" s="2">
        <f>H21-I21</f>
        <v>-31</v>
      </c>
      <c r="K21" s="2">
        <f>E21*P$3+F21*P$4+G21*P$5</f>
        <v>30</v>
      </c>
      <c r="L21" s="12">
        <f>K21*Zarada!G$6</f>
        <v>225000</v>
      </c>
      <c r="M21" s="2">
        <f>(H21+I21)/D21</f>
        <v>3.0263157894736841</v>
      </c>
    </row>
    <row r="22" spans="1:13" x14ac:dyDescent="0.25">
      <c r="F22" s="10" t="s">
        <v>43</v>
      </c>
      <c r="G22" s="10"/>
      <c r="H22" s="1">
        <f>SUM(H2:H21)</f>
        <v>975</v>
      </c>
      <c r="K22" s="11" t="s">
        <v>44</v>
      </c>
      <c r="L22" s="11"/>
      <c r="M22" s="1">
        <f>AVERAGE(M2:M21)</f>
        <v>2.5657894736842102</v>
      </c>
    </row>
    <row r="23" spans="1:13" x14ac:dyDescent="0.25">
      <c r="M23" s="13"/>
    </row>
    <row r="25" spans="1:13" x14ac:dyDescent="0.25">
      <c r="A25" s="5" t="s">
        <v>42</v>
      </c>
      <c r="B25" s="5" t="s">
        <v>45</v>
      </c>
      <c r="C25" s="5" t="s">
        <v>46</v>
      </c>
    </row>
    <row r="26" spans="1:13" x14ac:dyDescent="0.25">
      <c r="A26" t="s">
        <v>7</v>
      </c>
      <c r="B26" s="2">
        <f>COUNTIF(C$2:C$21,A26)</f>
        <v>6</v>
      </c>
      <c r="C26" s="12">
        <f>SUMIF(C$2:C$21,A26,L$2:L$21)</f>
        <v>2632500</v>
      </c>
    </row>
    <row r="27" spans="1:13" x14ac:dyDescent="0.25">
      <c r="A27" t="s">
        <v>9</v>
      </c>
      <c r="B27" s="2">
        <f t="shared" ref="B27:B38" si="0">COUNTIF(C$2:C$21,A27)</f>
        <v>2</v>
      </c>
      <c r="C27" s="12">
        <f t="shared" ref="C27:C38" si="1">SUMIF(C$2:C$21,A27,L$2:L$21)</f>
        <v>1117500</v>
      </c>
    </row>
    <row r="28" spans="1:13" x14ac:dyDescent="0.25">
      <c r="A28" t="s">
        <v>13</v>
      </c>
      <c r="B28" s="2">
        <f t="shared" si="0"/>
        <v>2</v>
      </c>
      <c r="C28" s="12">
        <f t="shared" si="1"/>
        <v>817500</v>
      </c>
      <c r="G28" s="14"/>
      <c r="H28" s="15"/>
      <c r="I28" s="16"/>
    </row>
    <row r="29" spans="1:13" x14ac:dyDescent="0.25">
      <c r="A29" t="s">
        <v>14</v>
      </c>
      <c r="B29" s="2">
        <f t="shared" si="0"/>
        <v>1</v>
      </c>
      <c r="C29" s="12">
        <f t="shared" si="1"/>
        <v>450000</v>
      </c>
      <c r="G29" s="17"/>
      <c r="H29" s="18"/>
      <c r="I29" s="19"/>
    </row>
    <row r="30" spans="1:13" x14ac:dyDescent="0.25">
      <c r="A30" t="s">
        <v>15</v>
      </c>
      <c r="B30" s="2">
        <f t="shared" si="0"/>
        <v>1</v>
      </c>
      <c r="C30" s="12">
        <f t="shared" si="1"/>
        <v>420000</v>
      </c>
      <c r="G30" s="17"/>
      <c r="H30" s="18"/>
      <c r="I30" s="19"/>
    </row>
    <row r="31" spans="1:13" x14ac:dyDescent="0.25">
      <c r="A31" t="s">
        <v>17</v>
      </c>
      <c r="B31" s="2">
        <f>COUNTIF(C$2:C$21,A31)</f>
        <v>1</v>
      </c>
      <c r="C31" s="12">
        <f t="shared" si="1"/>
        <v>405000</v>
      </c>
      <c r="G31" s="17"/>
      <c r="H31" s="18"/>
      <c r="I31" s="19"/>
    </row>
    <row r="32" spans="1:13" x14ac:dyDescent="0.25">
      <c r="A32" t="s">
        <v>21</v>
      </c>
      <c r="B32" s="2">
        <f t="shared" si="0"/>
        <v>1</v>
      </c>
      <c r="C32" s="12">
        <f t="shared" si="1"/>
        <v>330000</v>
      </c>
      <c r="G32" s="17"/>
      <c r="H32" s="18"/>
      <c r="I32" s="19"/>
    </row>
    <row r="33" spans="1:9" x14ac:dyDescent="0.25">
      <c r="A33" t="s">
        <v>22</v>
      </c>
      <c r="B33" s="2">
        <f t="shared" si="0"/>
        <v>1</v>
      </c>
      <c r="C33" s="12">
        <f t="shared" si="1"/>
        <v>307500</v>
      </c>
      <c r="G33" s="17"/>
      <c r="H33" s="18"/>
      <c r="I33" s="19"/>
    </row>
    <row r="34" spans="1:9" x14ac:dyDescent="0.25">
      <c r="A34" t="s">
        <v>24</v>
      </c>
      <c r="B34" s="2">
        <f t="shared" si="0"/>
        <v>1</v>
      </c>
      <c r="C34" s="12">
        <f>SUMIF(C$2:C$21,A34,L$2:L$21)</f>
        <v>292500</v>
      </c>
      <c r="G34" s="17"/>
      <c r="H34" s="18"/>
      <c r="I34" s="19"/>
    </row>
    <row r="35" spans="1:9" x14ac:dyDescent="0.25">
      <c r="A35" t="s">
        <v>25</v>
      </c>
      <c r="B35" s="2">
        <f>COUNTIF(C$2:C$21,A35)</f>
        <v>1</v>
      </c>
      <c r="C35" s="12">
        <f t="shared" si="1"/>
        <v>285000</v>
      </c>
      <c r="G35" s="17"/>
      <c r="H35" s="18"/>
      <c r="I35" s="19"/>
    </row>
    <row r="36" spans="1:9" x14ac:dyDescent="0.25">
      <c r="A36" t="s">
        <v>27</v>
      </c>
      <c r="B36" s="2">
        <f t="shared" si="0"/>
        <v>1</v>
      </c>
      <c r="C36" s="12">
        <f t="shared" si="1"/>
        <v>285000</v>
      </c>
      <c r="G36" s="17"/>
      <c r="H36" s="18"/>
      <c r="I36" s="19"/>
    </row>
    <row r="37" spans="1:9" x14ac:dyDescent="0.25">
      <c r="A37" t="s">
        <v>29</v>
      </c>
      <c r="B37" s="2">
        <f t="shared" si="0"/>
        <v>1</v>
      </c>
      <c r="C37" s="12">
        <f t="shared" si="1"/>
        <v>262500</v>
      </c>
      <c r="G37" s="17"/>
      <c r="H37" s="18"/>
      <c r="I37" s="19"/>
    </row>
    <row r="38" spans="1:9" x14ac:dyDescent="0.25">
      <c r="A38" t="s">
        <v>30</v>
      </c>
      <c r="B38" s="2">
        <f>COUNTIF(C$2:C$21,A38)</f>
        <v>1</v>
      </c>
      <c r="C38" s="12">
        <f t="shared" si="1"/>
        <v>247500</v>
      </c>
      <c r="G38" s="17"/>
      <c r="H38" s="18"/>
      <c r="I38" s="19"/>
    </row>
    <row r="39" spans="1:9" x14ac:dyDescent="0.25">
      <c r="G39" s="17"/>
      <c r="H39" s="18"/>
      <c r="I39" s="19"/>
    </row>
    <row r="40" spans="1:9" x14ac:dyDescent="0.25">
      <c r="G40" s="17"/>
      <c r="H40" s="18"/>
      <c r="I40" s="19"/>
    </row>
    <row r="41" spans="1:9" x14ac:dyDescent="0.25">
      <c r="G41" s="17"/>
      <c r="H41" s="18"/>
      <c r="I41" s="19"/>
    </row>
    <row r="42" spans="1:9" x14ac:dyDescent="0.25">
      <c r="G42" s="17"/>
      <c r="H42" s="18"/>
      <c r="I42" s="19"/>
    </row>
    <row r="43" spans="1:9" x14ac:dyDescent="0.25">
      <c r="G43" s="17"/>
      <c r="H43" s="18"/>
      <c r="I43" s="19"/>
    </row>
    <row r="44" spans="1:9" x14ac:dyDescent="0.25">
      <c r="G44" s="17"/>
      <c r="H44" s="18"/>
      <c r="I44" s="19"/>
    </row>
    <row r="45" spans="1:9" x14ac:dyDescent="0.25">
      <c r="G45" s="20"/>
      <c r="H45" s="21"/>
      <c r="I45" s="22"/>
    </row>
  </sheetData>
  <sortState ref="B2:M21">
    <sortCondition descending="1" ref="K2:K21"/>
  </sortState>
  <mergeCells count="2">
    <mergeCell ref="F22:G22"/>
    <mergeCell ref="K22:L22"/>
  </mergeCells>
  <conditionalFormatting sqref="J2:J21">
    <cfRule type="expression" dxfId="1" priority="2">
      <formula>$J2&gt;0</formula>
    </cfRule>
    <cfRule type="expression" dxfId="0" priority="1">
      <formula>$J2&lt;=0</formula>
    </cfRule>
  </conditionalFormatting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5:G6"/>
  <sheetViews>
    <sheetView workbookViewId="0">
      <selection activeCell="B41" sqref="B41"/>
    </sheetView>
  </sheetViews>
  <sheetFormatPr defaultRowHeight="15" x14ac:dyDescent="0.25"/>
  <cols>
    <col min="7" max="7" width="21.140625" bestFit="1" customWidth="1"/>
  </cols>
  <sheetData>
    <row r="5" spans="7:7" x14ac:dyDescent="0.25">
      <c r="G5" t="s">
        <v>41</v>
      </c>
    </row>
    <row r="6" spans="7:7" x14ac:dyDescent="0.25">
      <c r="G6" s="4">
        <v>7500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6" sqref="P6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Zadatak</vt:lpstr>
      <vt:lpstr>Sheet2</vt:lpstr>
      <vt:lpstr>Sheet3</vt:lpstr>
      <vt:lpstr>Tabela</vt:lpstr>
      <vt:lpstr>Zarada</vt:lpstr>
      <vt:lpstr>Grafici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Borko Mihajlović</dc:creator>
  <cp:lastModifiedBy>Branka</cp:lastModifiedBy>
  <dcterms:created xsi:type="dcterms:W3CDTF">2015-06-10T14:42:38Z</dcterms:created>
  <dcterms:modified xsi:type="dcterms:W3CDTF">2021-03-25T11:29:51Z</dcterms:modified>
</cp:coreProperties>
</file>